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1570" windowHeight="9855" tabRatio="569" activeTab="0"/>
  </bookViews>
  <sheets>
    <sheet name="(A) Budget Summary" sheetId="1" r:id="rId1"/>
    <sheet name="(B) Base Bud Adj" sheetId="2" r:id="rId2"/>
    <sheet name="(C) 12-13 Expenditure Adjust." sheetId="3" r:id="rId3"/>
    <sheet name="(D) Tuition Fee Revenue" sheetId="4" r:id="rId4"/>
    <sheet name="(E) Tuit Fee Discounts" sheetId="5" r:id="rId5"/>
  </sheets>
  <definedNames>
    <definedName name="cy0506_updated">#REF!</definedName>
    <definedName name="Limited">#REF!</definedName>
    <definedName name="Limited_Nonresident_Data">#REF!</definedName>
    <definedName name="Limited_Resident_Data">#REF!</definedName>
    <definedName name="_xlnm.Print_Area" localSheetId="0">'(A) Budget Summary'!$A$1:$X$42</definedName>
    <definedName name="_xlnm.Print_Area" localSheetId="1">'(B) Base Bud Adj'!$A$1:$X$45</definedName>
    <definedName name="_xlnm.Print_Area" localSheetId="2">'(C) 12-13 Expenditure Adjust.'!$A$1:$X$45</definedName>
    <definedName name="_xlnm.Print_Area" localSheetId="3">'(D) Tuition Fee Revenue'!$A$1:$R$45</definedName>
    <definedName name="_xlnm.Print_Area" localSheetId="4">'(E) Tuit Fee Discounts'!$A$1:$O$34</definedName>
    <definedName name="_xlnm.Print_Titles" localSheetId="3">'(D) Tuition Fee Revenue'!$A:$A,'(D) Tuition Fee Revenue'!$1:$4</definedName>
    <definedName name="Regular">#REF!</definedName>
    <definedName name="Regular_Nonresident_Data">#REF!</definedName>
    <definedName name="Regular_Resident_Data">#REF!</definedName>
    <definedName name="ResType2">#REF!</definedName>
    <definedName name="Revised_FTES">#REF!</definedName>
    <definedName name="Table_28_AY_Lim_NonRes">#REF!</definedName>
    <definedName name="Table_28_AY_Lim_Resident">#REF!</definedName>
    <definedName name="Table_28_AY_Reg_NonRes">#REF!</definedName>
    <definedName name="Table_28_AY_Reg_Resident">#REF!</definedName>
    <definedName name="Table_28_Lim_AY">#REF!</definedName>
    <definedName name="Table_28_Reg_AY">#REF!</definedName>
    <definedName name="Table_32_Limited_Non_Resident">#REF!</definedName>
    <definedName name="Table_32_Limited_Resident">#REF!</definedName>
    <definedName name="Table_32_Regular_Non_resident">#REF!</definedName>
    <definedName name="Table_32_Regular_Resident">#REF!</definedName>
    <definedName name="Table_32_Sum_Only_Limited">#REF!</definedName>
    <definedName name="Table_32_Sum_Only_Regular">#REF!</definedName>
    <definedName name="Table_7_All">#REF!</definedName>
    <definedName name="Table_7_Non_Resident_Only">#REF!</definedName>
    <definedName name="Table_7_Resident_Only">#REF!</definedName>
  </definedNames>
  <calcPr fullCalcOnLoad="1"/>
</workbook>
</file>

<file path=xl/comments2.xml><?xml version="1.0" encoding="utf-8"?>
<comments xmlns="http://schemas.openxmlformats.org/spreadsheetml/2006/main">
  <authors>
    <author>Canfield, Chris</author>
  </authors>
  <commentList>
    <comment ref="N39" authorId="0">
      <text>
        <r>
          <rPr>
            <b/>
            <sz val="9"/>
            <rFont val="Tahoma"/>
            <family val="0"/>
          </rPr>
          <t>Canfield, Chris:</t>
        </r>
        <r>
          <rPr>
            <sz val="9"/>
            <rFont val="Tahoma"/>
            <family val="0"/>
          </rPr>
          <t xml:space="preserve">
Lease Revenue bonds in 2013 and 2012 final budgets respectively $90,536,000 and $71,015,000 -- difference is $19,521,000</t>
        </r>
      </text>
    </comment>
  </commentList>
</comments>
</file>

<file path=xl/sharedStrings.xml><?xml version="1.0" encoding="utf-8"?>
<sst xmlns="http://schemas.openxmlformats.org/spreadsheetml/2006/main" count="275" uniqueCount="168">
  <si>
    <t>Bakersfield</t>
  </si>
  <si>
    <t>Channel Islands</t>
  </si>
  <si>
    <t>Chico</t>
  </si>
  <si>
    <t>Dominguez Hills</t>
  </si>
  <si>
    <t>Fresno</t>
  </si>
  <si>
    <t>Fullerton</t>
  </si>
  <si>
    <t>Humboldt</t>
  </si>
  <si>
    <t>Long Beach</t>
  </si>
  <si>
    <t>Los Angeles</t>
  </si>
  <si>
    <t>Maritime Academy</t>
  </si>
  <si>
    <t>Monterey Bay</t>
  </si>
  <si>
    <t>Northridge</t>
  </si>
  <si>
    <t>Pomona</t>
  </si>
  <si>
    <t>Sacramento</t>
  </si>
  <si>
    <t>San Bernardino</t>
  </si>
  <si>
    <t>San Diego</t>
  </si>
  <si>
    <t>San Francisco</t>
  </si>
  <si>
    <t>San Jose</t>
  </si>
  <si>
    <t>San Luis Obispo</t>
  </si>
  <si>
    <t>San Marcos</t>
  </si>
  <si>
    <t>Sonoma</t>
  </si>
  <si>
    <t>Stanislaus</t>
  </si>
  <si>
    <t>Campus Total</t>
  </si>
  <si>
    <t>Chancellor's Office</t>
  </si>
  <si>
    <t>International Programs</t>
  </si>
  <si>
    <t>Summer Arts</t>
  </si>
  <si>
    <t>Systemwide Provisions</t>
  </si>
  <si>
    <t>CSU System Total</t>
  </si>
  <si>
    <t>East Bay</t>
  </si>
  <si>
    <t>CalStateTeach</t>
  </si>
  <si>
    <t>Energy</t>
  </si>
  <si>
    <t>Health</t>
  </si>
  <si>
    <t>Campus</t>
  </si>
  <si>
    <t>Unadjusted Other Fee Revenue and Reim.</t>
  </si>
  <si>
    <t>Grand Total</t>
  </si>
  <si>
    <t>$</t>
  </si>
  <si>
    <t>%</t>
  </si>
  <si>
    <t xml:space="preserve">Bakersfield       </t>
  </si>
  <si>
    <t xml:space="preserve">Chico             </t>
  </si>
  <si>
    <t xml:space="preserve">Dominguez Hills   </t>
  </si>
  <si>
    <t xml:space="preserve">Fresno            </t>
  </si>
  <si>
    <t xml:space="preserve">Fullerton         </t>
  </si>
  <si>
    <t xml:space="preserve">Humboldt          </t>
  </si>
  <si>
    <t xml:space="preserve">Long Beach        </t>
  </si>
  <si>
    <t xml:space="preserve">Los Angeles       </t>
  </si>
  <si>
    <t xml:space="preserve">Northridge        </t>
  </si>
  <si>
    <t xml:space="preserve">Pomona            </t>
  </si>
  <si>
    <t xml:space="preserve">Sacramento        </t>
  </si>
  <si>
    <t xml:space="preserve">San Bernardino    </t>
  </si>
  <si>
    <t xml:space="preserve">San Diego         </t>
  </si>
  <si>
    <t xml:space="preserve">San Francisco     </t>
  </si>
  <si>
    <t xml:space="preserve">San Jose          </t>
  </si>
  <si>
    <t xml:space="preserve">San Luis Obispo   </t>
  </si>
  <si>
    <t xml:space="preserve">San Marcos        </t>
  </si>
  <si>
    <t xml:space="preserve">Sonoma            </t>
  </si>
  <si>
    <t xml:space="preserve">Stanislaus        </t>
  </si>
  <si>
    <t>(Cols. 2 - 1)</t>
  </si>
  <si>
    <t>General Fund</t>
  </si>
  <si>
    <t>GF Base Adjustments</t>
  </si>
  <si>
    <t>(6)</t>
  </si>
  <si>
    <t>(7)</t>
  </si>
  <si>
    <t>(8)</t>
  </si>
  <si>
    <t>(11)</t>
  </si>
  <si>
    <r>
      <t xml:space="preserve">General Fund Allocation </t>
    </r>
  </si>
  <si>
    <t>Other Base Adjustments</t>
  </si>
  <si>
    <t>Resident</t>
  </si>
  <si>
    <t>Nonresident</t>
  </si>
  <si>
    <t>(Cols. 5 + 6)</t>
  </si>
  <si>
    <t>(Attach. B, Col. 7)</t>
  </si>
  <si>
    <t>Tuition Fees</t>
  </si>
  <si>
    <t>(Sum of Cols. 1-3)</t>
  </si>
  <si>
    <t>Campus Reported Gross                              Final Budget</t>
  </si>
  <si>
    <t>(=Col. 3)</t>
  </si>
  <si>
    <t>Coded Memo B_2012-03 General Fund Allocation</t>
  </si>
  <si>
    <t>2012/13 FIRMS Final Budget Detail</t>
  </si>
  <si>
    <t>2013/14 Budget Adjustments</t>
  </si>
  <si>
    <r>
      <t>2013/14 Gross Budget Allocation</t>
    </r>
  </si>
  <si>
    <r>
      <t xml:space="preserve">2012/13 Net Campus Reported Tuition Fee Revenue </t>
    </r>
  </si>
  <si>
    <t>Net 2013/14 Tuition Fee Revenue Adjustment</t>
  </si>
  <si>
    <t xml:space="preserve">2013/14 GF and Net Fee Revenue (Projected Allocations Available) </t>
  </si>
  <si>
    <t>Revised 2012/13 General Fund Base</t>
  </si>
  <si>
    <t>2013/14 General Fund Base Adjustments</t>
  </si>
  <si>
    <r>
      <t xml:space="preserve">2013/14 Non-resident FTES </t>
    </r>
    <r>
      <rPr>
        <vertAlign val="superscript"/>
        <sz val="10"/>
        <rFont val="Times New Roman"/>
        <family val="1"/>
      </rPr>
      <t>1</t>
    </r>
  </si>
  <si>
    <t>Tuition Fee Discounts AY Eligibility Further Adjusted to Reflect Funded Enrollment Targets from 2011/12 to 2013/14</t>
  </si>
  <si>
    <t>2013/14 Tuition Fee Discount Adjustments based on 336,510 Resident FTES</t>
  </si>
  <si>
    <r>
      <t xml:space="preserve">2013/14 Tuition Fee Revenue Adjustments Due to Changes in Student Enrollment Patterns </t>
    </r>
    <r>
      <rPr>
        <vertAlign val="superscript"/>
        <sz val="10"/>
        <rFont val="Times New Roman"/>
        <family val="1"/>
      </rPr>
      <t>2</t>
    </r>
  </si>
  <si>
    <t>(9)</t>
  </si>
  <si>
    <t>(Col. 3 * -$1,312 MC Fin. Aid)</t>
  </si>
  <si>
    <t>Enrollment</t>
  </si>
  <si>
    <t>2013/14 NET Tuition Fee Revenue Adjustments</t>
  </si>
  <si>
    <t>Total</t>
  </si>
  <si>
    <t>2013/14 Gov. Bud. FTES Target</t>
  </si>
  <si>
    <t>2013/14 Gov. Bud. FTES Growth</t>
  </si>
  <si>
    <t>Mandatory Cost Increases</t>
  </si>
  <si>
    <t>New Space</t>
  </si>
  <si>
    <t>GF Allocation for Enrollment Growth</t>
  </si>
  <si>
    <t>Resident Only</t>
  </si>
  <si>
    <t>(10)</t>
  </si>
  <si>
    <t>2011/12 New Space Maint. Need @ $9.80 sq. ft.</t>
  </si>
  <si>
    <t>2012/13 New Space Maint. Need @ $10.02 sq. ft.</t>
  </si>
  <si>
    <t>2013/14 New Space Maint. Need @ $10.23 sq. ft.</t>
  </si>
  <si>
    <t>Total New Space Need Allocation</t>
  </si>
  <si>
    <t>Tuition Fee Discounts</t>
  </si>
  <si>
    <t>Other - Distribution TBD</t>
  </si>
  <si>
    <t>Tuition Fee Discounts Academic Year (AY) Eligibility Based on 2011/12 Final Database With 2012/13 Tuition Fee Levels</t>
  </si>
  <si>
    <r>
      <rPr>
        <b/>
        <sz val="11"/>
        <color indexed="8"/>
        <rFont val="Times New Roman"/>
        <family val="1"/>
      </rPr>
      <t>2013/14 General Fund Base</t>
    </r>
    <r>
      <rPr>
        <b/>
        <sz val="9.5"/>
        <color indexed="8"/>
        <rFont val="Times New Roman"/>
        <family val="1"/>
      </rPr>
      <t xml:space="preserve"> </t>
    </r>
    <r>
      <rPr>
        <b/>
        <sz val="9"/>
        <color indexed="8"/>
        <rFont val="Times New Roman"/>
        <family val="1"/>
      </rPr>
      <t>(</t>
    </r>
    <r>
      <rPr>
        <b/>
        <u val="single"/>
        <sz val="9"/>
        <color indexed="8"/>
        <rFont val="Times New Roman"/>
        <family val="1"/>
      </rPr>
      <t>before</t>
    </r>
    <r>
      <rPr>
        <b/>
        <sz val="9"/>
        <color indexed="8"/>
        <rFont val="Times New Roman"/>
        <family val="1"/>
      </rPr>
      <t xml:space="preserve"> GF Expenditure Adjustments) </t>
    </r>
  </si>
  <si>
    <t>2013/14 General Fund Expenditure Adjustments</t>
  </si>
  <si>
    <t>(Cols. 1 + 2)</t>
  </si>
  <si>
    <t>2012/13 Retirement Adjustment</t>
  </si>
  <si>
    <t>(Col. 2 - Attach. E, Col. 1)</t>
  </si>
  <si>
    <t>(Attach. D, Col. 11)</t>
  </si>
  <si>
    <t>GF Expenditure Adjustments</t>
  </si>
  <si>
    <t>Other Fee Revenue and SWP Reim.</t>
  </si>
  <si>
    <t>2013/14 Gross Tuition Fee Revenue Adjustment</t>
  </si>
  <si>
    <r>
      <t>Campus Reported Tuition Fee Revenue</t>
    </r>
    <r>
      <rPr>
        <sz val="10"/>
        <color indexed="8"/>
        <rFont val="Times New Roman"/>
        <family val="1"/>
      </rPr>
      <t xml:space="preserve"> (</t>
    </r>
    <r>
      <rPr>
        <u val="single"/>
        <sz val="10"/>
        <color indexed="8"/>
        <rFont val="Times New Roman"/>
        <family val="1"/>
      </rPr>
      <t>before</t>
    </r>
    <r>
      <rPr>
        <sz val="10"/>
        <color indexed="8"/>
        <rFont val="Times New Roman"/>
        <family val="1"/>
      </rPr>
      <t xml:space="preserve"> tuition fee discounts)</t>
    </r>
  </si>
  <si>
    <r>
      <t xml:space="preserve">Tuition Fee Revenue </t>
    </r>
    <r>
      <rPr>
        <sz val="10"/>
        <color indexed="8"/>
        <rFont val="Times New Roman"/>
        <family val="1"/>
      </rPr>
      <t>(</t>
    </r>
    <r>
      <rPr>
        <u val="single"/>
        <sz val="10"/>
        <color indexed="8"/>
        <rFont val="Times New Roman"/>
        <family val="1"/>
      </rPr>
      <t>before</t>
    </r>
    <r>
      <rPr>
        <sz val="10"/>
        <color indexed="8"/>
        <rFont val="Times New Roman"/>
        <family val="1"/>
      </rPr>
      <t xml:space="preserve"> tuition fee discounts)</t>
    </r>
  </si>
  <si>
    <t>(Cols. 1 + 5 + 6)</t>
  </si>
  <si>
    <t>(Cols. 2 + 7)</t>
  </si>
  <si>
    <t>(Sum Cols. 8 - 10)</t>
  </si>
  <si>
    <t>(Cols. 12 + 13)</t>
  </si>
  <si>
    <t>(Cols. 8 + 10 +14)</t>
  </si>
  <si>
    <t>(Cols. 2 + 4 + 5 +6)</t>
  </si>
  <si>
    <t>2013/14 Marginal Cost (MC) Funding for Enrollment Growth, $9,527/FTES MC Rate</t>
  </si>
  <si>
    <t>(Enrollment growth [Attach. D, Col. 3] * MC Rate)</t>
  </si>
  <si>
    <t>2013/14 Gross Tuition Fee Revenue Increase From 2013/14 Enrollment Growth</t>
  </si>
  <si>
    <t>2013/14 NET Tuition Fee Revenue Increase From 2013/14 Enrollment Growth</t>
  </si>
  <si>
    <t xml:space="preserve">2013/14 Total NET Tuition Fee Revenue Adjustments </t>
  </si>
  <si>
    <t>(Cols. 8 + 9)</t>
  </si>
  <si>
    <t>(Cols. 7 + 10)</t>
  </si>
  <si>
    <t>Enrollment Growth</t>
  </si>
  <si>
    <r>
      <t xml:space="preserve">General Fund Adjustments based on Campus Relative Student Need </t>
    </r>
    <r>
      <rPr>
        <vertAlign val="superscript"/>
        <sz val="11"/>
        <rFont val="Times New Roman"/>
        <family val="1"/>
      </rPr>
      <t>1</t>
    </r>
  </si>
  <si>
    <t>2013/14 Enrollment Growth, Tuition Fee Discount Adjustments</t>
  </si>
  <si>
    <t>(Attach. C, Col. 11)</t>
  </si>
  <si>
    <t>(Attach. D, Cols. 7 + 8)</t>
  </si>
  <si>
    <t>2013/14 (Gross) Tuition Fee Revenue Adjustments</t>
  </si>
  <si>
    <r>
      <t xml:space="preserve">2013/14 Total Net Tuition Fee Revenue </t>
    </r>
  </si>
  <si>
    <t>(2012/13 Budget Trailer Bill, AB 1502)</t>
  </si>
  <si>
    <t>Coded Memo B 2012-03 Final Budget Allocations</t>
  </si>
  <si>
    <t>(Cols. 1 + 7)</t>
  </si>
  <si>
    <t>(Sum Cols. 3 - 5)</t>
  </si>
  <si>
    <t>(Col. 7 less Attach. D, Col. 10)</t>
  </si>
  <si>
    <t>(Cols. 1 + 2 + 6 + 8 + 9 + 10)</t>
  </si>
  <si>
    <t xml:space="preserve">1 The difference between how the increase in tuition fee discounts are funded (based on marg. cost financial aid for enrollment growth) and how tuition fee discounts are distributed (based on estimate of need and enrollment targets) results in the adjustment to GF allocation. </t>
  </si>
  <si>
    <t>Compensation $38M, Student Access and Success $7.2M, Bottleneck Courses $10M</t>
  </si>
  <si>
    <t>2012/13 Coded Memo B_2012-03 General Fund Allocation</t>
  </si>
  <si>
    <t>2013/14 Base GF Appropriation to Backfill 2012/13 Tuition Fee Rate Rollback</t>
  </si>
  <si>
    <t>(Attach D, Col. 9 + Attach. E, Col. 3)</t>
  </si>
  <si>
    <t>2012/13 FTES Target</t>
  </si>
  <si>
    <t>1 The nonresident FTES is equal to the 2011/12 actual FTES.</t>
  </si>
  <si>
    <t>2 Represents the change in actual student enrollment patterns from 2010/11 to 2011/12 (past-year actual).</t>
  </si>
  <si>
    <t>1 Includes $33.8 million grants funded by General Fund appropriation.</t>
  </si>
  <si>
    <t>Gross 2013/14 CSU Final Budget Allocation Totals</t>
  </si>
  <si>
    <t>Est. NET 2013/14 CSU Final Budget Allocations (After Tuition Fee Discounts) - For Information Only</t>
  </si>
  <si>
    <t>ATTACHMENT A - 2013/14 Final Budget Allocations, Gross Budget Summary</t>
  </si>
  <si>
    <t xml:space="preserve">ATTACHMENT B - 2013/14 Final Budget Allocations, General Fund Base Adjustments </t>
  </si>
  <si>
    <t xml:space="preserve">ATTACHMENT D - 2013/14 Final Budget Allocations, Tuition Fee Revenue Adjustments </t>
  </si>
  <si>
    <t>ATTACHMENT E - 2013/14 Final Budget Allocations, Tuition Fee Discount Adjustments</t>
  </si>
  <si>
    <t>2013/14 Final Budget Allocations Tuition Fee Discount Adjustments</t>
  </si>
  <si>
    <t>ATTACHMENT C - 2013/14 Final Budget Allocations, General Fund Expenditure Adjustments</t>
  </si>
  <si>
    <t>2 Includes $35,000 balance of CSU 2013/14 GF appropriation of $125,117,000 in Final Budget.</t>
  </si>
  <si>
    <r>
      <t xml:space="preserve">Campus Operating Revenue State Interest Assessment Adjustment </t>
    </r>
    <r>
      <rPr>
        <vertAlign val="superscript"/>
        <sz val="11"/>
        <rFont val="Times New Roman"/>
        <family val="1"/>
      </rPr>
      <t>2</t>
    </r>
  </si>
  <si>
    <r>
      <t>2013/14 Final Budget Allocations Total Tuition Fee Discounts (Foregone Revenue) and GF Grants</t>
    </r>
    <r>
      <rPr>
        <vertAlign val="superscript"/>
        <sz val="10"/>
        <color indexed="8"/>
        <rFont val="Times New Roman"/>
        <family val="1"/>
      </rPr>
      <t>1</t>
    </r>
    <r>
      <rPr>
        <sz val="10"/>
        <color indexed="8"/>
        <rFont val="Times New Roman"/>
        <family val="1"/>
      </rPr>
      <t xml:space="preserve"> / 100% Distributed Based on Need</t>
    </r>
  </si>
  <si>
    <t>6610-001-0001</t>
  </si>
  <si>
    <t>6610-002-0001</t>
  </si>
  <si>
    <t>6610-003-0001</t>
  </si>
  <si>
    <r>
      <rPr>
        <vertAlign val="superscript"/>
        <sz val="10"/>
        <color indexed="8"/>
        <rFont val="Times New Roman"/>
        <family val="1"/>
      </rPr>
      <t>2</t>
    </r>
    <r>
      <rPr>
        <sz val="10"/>
        <color indexed="8"/>
        <rFont val="Times New Roman"/>
        <family val="1"/>
      </rPr>
      <t xml:space="preserve"> The total CSU 2013/14 interest assessment ($2,983,000) represents a $766,000 increase above the 2012/13 interest assessment of $2,217,000. </t>
    </r>
  </si>
  <si>
    <r>
      <rPr>
        <vertAlign val="superscript"/>
        <sz val="10"/>
        <rFont val="Times New Roman"/>
        <family val="1"/>
      </rPr>
      <t>1</t>
    </r>
    <r>
      <rPr>
        <sz val="10"/>
        <rFont val="Times New Roman"/>
        <family val="1"/>
      </rPr>
      <t xml:space="preserve"> Reflects 2013/14 lease revenue bond debt service increase ($19,521,000); annuitants' dental insurance decrease (-$473,000); reallocation for Agriculture Research Institute (ARI) from Fresno to systemwide provisions to allocate by CPO to the campus currently managing the ARI program (SLO) ($4,000,000) ; and C.O. base adjustment (-$8,938,996). </t>
    </r>
  </si>
  <si>
    <t>Coded Memo B 2013-02, July 24, 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</si>
</sst>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0.00000%"/>
    <numFmt numFmtId="168" formatCode="0.000%"/>
    <numFmt numFmtId="169" formatCode="#,##0.00000_);\(#,##0.00000\)"/>
  </numFmts>
  <fonts count="114">
    <font>
      <sz val="10"/>
      <name val="Times New Roman"/>
      <family val="0"/>
    </font>
    <font>
      <sz val="11"/>
      <color indexed="8"/>
      <name val="Calibri"/>
      <family val="2"/>
    </font>
    <font>
      <b/>
      <sz val="10"/>
      <name val="Times New Roman"/>
      <family val="1"/>
    </font>
    <font>
      <b/>
      <sz val="12"/>
      <name val="Times New Roman"/>
      <family val="1"/>
    </font>
    <font>
      <sz val="12"/>
      <name val="Times New Roman"/>
      <family val="1"/>
    </font>
    <font>
      <i/>
      <sz val="8"/>
      <name val="Times New Roman"/>
      <family val="1"/>
    </font>
    <font>
      <vertAlign val="superscript"/>
      <sz val="10"/>
      <name val="Times New Roman"/>
      <family val="1"/>
    </font>
    <font>
      <sz val="10"/>
      <color indexed="8"/>
      <name val="Times New Roman"/>
      <family val="1"/>
    </font>
    <font>
      <b/>
      <sz val="11"/>
      <name val="Times New Roman"/>
      <family val="1"/>
    </font>
    <font>
      <sz val="11"/>
      <name val="Times New Roman"/>
      <family val="1"/>
    </font>
    <font>
      <i/>
      <sz val="8"/>
      <color indexed="8"/>
      <name val="Times New Roman"/>
      <family val="1"/>
    </font>
    <font>
      <b/>
      <sz val="13"/>
      <name val="Times New Roman"/>
      <family val="1"/>
    </font>
    <font>
      <vertAlign val="superscript"/>
      <sz val="11"/>
      <name val="Times New Roman"/>
      <family val="1"/>
    </font>
    <font>
      <sz val="10"/>
      <name val="Arial"/>
      <family val="2"/>
    </font>
    <font>
      <sz val="12"/>
      <color indexed="8"/>
      <name val="Times New Roman"/>
      <family val="2"/>
    </font>
    <font>
      <sz val="11"/>
      <color indexed="8"/>
      <name val="Times New Roman"/>
      <family val="1"/>
    </font>
    <font>
      <b/>
      <sz val="13"/>
      <color indexed="8"/>
      <name val="Times New Roman"/>
      <family val="1"/>
    </font>
    <font>
      <i/>
      <sz val="12"/>
      <color indexed="10"/>
      <name val="Times New Roman"/>
      <family val="1"/>
    </font>
    <font>
      <b/>
      <sz val="11"/>
      <color indexed="8"/>
      <name val="Times New Roman"/>
      <family val="1"/>
    </font>
    <font>
      <b/>
      <i/>
      <sz val="11"/>
      <color indexed="8"/>
      <name val="Times New Roman"/>
      <family val="1"/>
    </font>
    <font>
      <b/>
      <sz val="14"/>
      <name val="Times New Roman"/>
      <family val="1"/>
    </font>
    <font>
      <b/>
      <i/>
      <sz val="11"/>
      <color indexed="10"/>
      <name val="Times New Roman"/>
      <family val="1"/>
    </font>
    <font>
      <i/>
      <sz val="11"/>
      <color indexed="8"/>
      <name val="Times New Roman"/>
      <family val="1"/>
    </font>
    <font>
      <sz val="10"/>
      <color indexed="10"/>
      <name val="Times New Roman"/>
      <family val="1"/>
    </font>
    <font>
      <i/>
      <sz val="10"/>
      <color indexed="10"/>
      <name val="Times New Roman"/>
      <family val="1"/>
    </font>
    <font>
      <b/>
      <sz val="9"/>
      <color indexed="8"/>
      <name val="Times New Roman"/>
      <family val="1"/>
    </font>
    <font>
      <i/>
      <sz val="8"/>
      <color indexed="10"/>
      <name val="Times New Roman"/>
      <family val="1"/>
    </font>
    <font>
      <sz val="8"/>
      <color indexed="8"/>
      <name val="Times New Roman"/>
      <family val="1"/>
    </font>
    <font>
      <i/>
      <sz val="12"/>
      <color indexed="8"/>
      <name val="Times New Roman"/>
      <family val="1"/>
    </font>
    <font>
      <i/>
      <sz val="10"/>
      <color indexed="8"/>
      <name val="Times New Roman"/>
      <family val="1"/>
    </font>
    <font>
      <b/>
      <sz val="12"/>
      <color indexed="8"/>
      <name val="Times New Roman"/>
      <family val="1"/>
    </font>
    <font>
      <sz val="9"/>
      <color indexed="8"/>
      <name val="Times New Roman"/>
      <family val="1"/>
    </font>
    <font>
      <vertAlign val="superscript"/>
      <sz val="9"/>
      <color indexed="8"/>
      <name val="Times New Roman"/>
      <family val="1"/>
    </font>
    <font>
      <i/>
      <sz val="7"/>
      <color indexed="8"/>
      <name val="Times New Roman"/>
      <family val="1"/>
    </font>
    <font>
      <sz val="8"/>
      <color indexed="10"/>
      <name val="Times New Roman"/>
      <family val="1"/>
    </font>
    <font>
      <b/>
      <sz val="9.5"/>
      <color indexed="8"/>
      <name val="Times New Roman"/>
      <family val="1"/>
    </font>
    <font>
      <b/>
      <u val="single"/>
      <sz val="9"/>
      <color indexed="8"/>
      <name val="Times New Roman"/>
      <family val="1"/>
    </font>
    <font>
      <vertAlign val="superscript"/>
      <sz val="10"/>
      <color indexed="8"/>
      <name val="Times New Roman"/>
      <family val="1"/>
    </font>
    <font>
      <sz val="10"/>
      <name val="Geneva"/>
      <family val="0"/>
    </font>
    <font>
      <b/>
      <i/>
      <sz val="12"/>
      <color indexed="8"/>
      <name val="Times New Roman"/>
      <family val="1"/>
    </font>
    <font>
      <b/>
      <i/>
      <sz val="10"/>
      <color indexed="8"/>
      <name val="Times New Roman"/>
      <family val="1"/>
    </font>
    <font>
      <b/>
      <sz val="10"/>
      <color indexed="8"/>
      <name val="Times New Roman"/>
      <family val="1"/>
    </font>
    <font>
      <b/>
      <sz val="8"/>
      <color indexed="8"/>
      <name val="Times New Roman"/>
      <family val="1"/>
    </font>
    <font>
      <u val="single"/>
      <sz val="10"/>
      <color indexed="8"/>
      <name val="Times New Roman"/>
      <family val="1"/>
    </font>
    <font>
      <sz val="10.5"/>
      <color indexed="8"/>
      <name val="Times New Roman"/>
      <family val="1"/>
    </font>
    <font>
      <i/>
      <sz val="7.5"/>
      <color indexed="8"/>
      <name val="Times New Roman"/>
      <family val="1"/>
    </font>
    <font>
      <sz val="9"/>
      <name val="Tahoma"/>
      <family val="0"/>
    </font>
    <font>
      <b/>
      <sz val="9"/>
      <name val="Tahoma"/>
      <family val="0"/>
    </font>
    <font>
      <sz val="7"/>
      <color indexed="10"/>
      <name val="Times New Roman"/>
      <family val="1"/>
    </font>
    <font>
      <b/>
      <sz val="9.5"/>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3"/>
      <color theme="1"/>
      <name val="Times New Roman"/>
      <family val="1"/>
    </font>
    <font>
      <i/>
      <sz val="12"/>
      <color rgb="FFFF0000"/>
      <name val="Times New Roman"/>
      <family val="1"/>
    </font>
    <font>
      <sz val="10"/>
      <color theme="1"/>
      <name val="Times New Roman"/>
      <family val="1"/>
    </font>
    <font>
      <b/>
      <sz val="11"/>
      <color theme="1"/>
      <name val="Times New Roman"/>
      <family val="1"/>
    </font>
    <font>
      <sz val="11"/>
      <color theme="1"/>
      <name val="Times New Roman"/>
      <family val="1"/>
    </font>
    <font>
      <b/>
      <i/>
      <sz val="11"/>
      <color rgb="FFFF0000"/>
      <name val="Times New Roman"/>
      <family val="1"/>
    </font>
    <font>
      <b/>
      <i/>
      <sz val="11"/>
      <color theme="1"/>
      <name val="Times New Roman"/>
      <family val="1"/>
    </font>
    <font>
      <sz val="10"/>
      <color rgb="FFFF0000"/>
      <name val="Times New Roman"/>
      <family val="1"/>
    </font>
    <font>
      <i/>
      <sz val="10"/>
      <color rgb="FFFF0000"/>
      <name val="Times New Roman"/>
      <family val="1"/>
    </font>
    <font>
      <i/>
      <sz val="8"/>
      <color rgb="FFFF0000"/>
      <name val="Times New Roman"/>
      <family val="1"/>
    </font>
    <font>
      <i/>
      <sz val="12"/>
      <color theme="1"/>
      <name val="Times New Roman"/>
      <family val="1"/>
    </font>
    <font>
      <sz val="8"/>
      <color theme="1"/>
      <name val="Times New Roman"/>
      <family val="1"/>
    </font>
    <font>
      <i/>
      <sz val="8"/>
      <color theme="1"/>
      <name val="Times New Roman"/>
      <family val="1"/>
    </font>
    <font>
      <i/>
      <sz val="11"/>
      <color theme="1"/>
      <name val="Times New Roman"/>
      <family val="1"/>
    </font>
    <font>
      <b/>
      <sz val="12"/>
      <color theme="1"/>
      <name val="Times New Roman"/>
      <family val="1"/>
    </font>
    <font>
      <i/>
      <sz val="10"/>
      <color theme="1"/>
      <name val="Times New Roman"/>
      <family val="1"/>
    </font>
    <font>
      <sz val="8"/>
      <color rgb="FFFF0000"/>
      <name val="Times New Roman"/>
      <family val="1"/>
    </font>
    <font>
      <sz val="11"/>
      <color rgb="FF000000"/>
      <name val="Times New Roman"/>
      <family val="1"/>
    </font>
    <font>
      <sz val="9"/>
      <color theme="1"/>
      <name val="Times New Roman"/>
      <family val="1"/>
    </font>
    <font>
      <b/>
      <i/>
      <sz val="12"/>
      <color theme="1"/>
      <name val="Times New Roman"/>
      <family val="1"/>
    </font>
    <font>
      <b/>
      <i/>
      <sz val="10"/>
      <color theme="1"/>
      <name val="Times New Roman"/>
      <family val="1"/>
    </font>
    <font>
      <b/>
      <sz val="10"/>
      <color theme="1"/>
      <name val="Times New Roman"/>
      <family val="1"/>
    </font>
    <font>
      <b/>
      <sz val="8"/>
      <color theme="1"/>
      <name val="Times New Roman"/>
      <family val="1"/>
    </font>
    <font>
      <i/>
      <sz val="7.5"/>
      <color theme="1"/>
      <name val="Times New Roman"/>
      <family val="1"/>
    </font>
    <font>
      <vertAlign val="superscript"/>
      <sz val="10"/>
      <color theme="1"/>
      <name val="Times New Roman"/>
      <family val="1"/>
    </font>
    <font>
      <vertAlign val="superscript"/>
      <sz val="9"/>
      <color theme="1"/>
      <name val="Times New Roman"/>
      <family val="1"/>
    </font>
    <font>
      <sz val="7"/>
      <color rgb="FFFF0000"/>
      <name val="Times New Roman"/>
      <family val="1"/>
    </font>
    <font>
      <sz val="10.5"/>
      <color theme="1"/>
      <name val="Times New Roman"/>
      <family val="1"/>
    </font>
    <font>
      <b/>
      <sz val="9.5"/>
      <color theme="1"/>
      <name val="Times New Roman"/>
      <family val="1"/>
    </font>
    <font>
      <b/>
      <sz val="8"/>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top style="thin"/>
      <bottom/>
    </border>
    <border>
      <left/>
      <right/>
      <top style="thin"/>
      <bottom/>
    </border>
    <border>
      <left style="thin"/>
      <right/>
      <top/>
      <bottom style="medium"/>
    </border>
    <border>
      <left/>
      <right/>
      <top/>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medium"/>
      <bottom/>
    </border>
    <border>
      <left style="medium"/>
      <right/>
      <top/>
      <bottom/>
    </border>
    <border>
      <left/>
      <right style="medium"/>
      <top/>
      <bottom/>
    </border>
    <border>
      <left/>
      <right/>
      <top style="thin"/>
      <bottom style="thin"/>
    </border>
    <border>
      <left style="thin"/>
      <right style="thin"/>
      <top style="thin"/>
      <bottom style="thin"/>
    </border>
    <border>
      <left/>
      <right/>
      <top style="thin"/>
      <bottom style="medium"/>
    </border>
    <border>
      <left style="thin"/>
      <right style="thin"/>
      <top style="thin"/>
      <bottom style="medium"/>
    </border>
    <border>
      <left style="thin"/>
      <right style="thin"/>
      <top style="thin"/>
      <bottom/>
    </border>
    <border>
      <left style="medium"/>
      <right/>
      <top style="thin"/>
      <bottom style="thin"/>
    </border>
    <border>
      <left/>
      <right style="medium"/>
      <top style="thin"/>
      <bottom style="thin"/>
    </border>
    <border>
      <left style="medium"/>
      <right/>
      <top style="thin"/>
      <bottom style="medium"/>
    </border>
    <border>
      <left/>
      <right style="thin"/>
      <top style="thin"/>
      <bottom/>
    </border>
    <border>
      <left/>
      <right style="medium"/>
      <top style="thin"/>
      <bottom style="medium"/>
    </border>
    <border>
      <left style="medium"/>
      <right/>
      <top/>
      <bottom style="medium"/>
    </border>
    <border>
      <left/>
      <right style="medium"/>
      <top/>
      <bottom style="medium"/>
    </border>
    <border>
      <left style="medium">
        <color theme="1"/>
      </left>
      <right/>
      <top style="medium">
        <color theme="1"/>
      </top>
      <bottom/>
    </border>
    <border>
      <left style="medium">
        <color theme="1"/>
      </left>
      <right/>
      <top/>
      <bottom style="medium">
        <color theme="1"/>
      </bottom>
    </border>
    <border>
      <left/>
      <right style="thin"/>
      <top/>
      <bottom style="medium"/>
    </border>
    <border>
      <left/>
      <right style="thin"/>
      <top style="thin"/>
      <bottom style="thin"/>
    </border>
    <border>
      <left/>
      <right style="thin"/>
      <top style="thin"/>
      <bottom style="medium"/>
    </border>
    <border>
      <left style="thin"/>
      <right style="medium"/>
      <top style="thin"/>
      <bottom style="thin"/>
    </border>
    <border>
      <left style="thin"/>
      <right style="medium"/>
      <top style="medium"/>
      <bottom/>
    </border>
    <border>
      <left style="thin"/>
      <right/>
      <top style="thin"/>
      <bottom style="thin"/>
    </border>
    <border>
      <left/>
      <right style="medium"/>
      <top/>
      <bottom style="thin"/>
    </border>
    <border>
      <left style="thin"/>
      <right/>
      <top style="thin"/>
      <bottom style="medium"/>
    </border>
    <border>
      <left/>
      <right/>
      <top style="medium"/>
      <bottom/>
    </border>
    <border>
      <left/>
      <right/>
      <top style="medium"/>
      <bottom style="thin"/>
    </border>
    <border>
      <left style="medium"/>
      <right/>
      <top style="medium"/>
      <bottom style="thin"/>
    </border>
    <border>
      <left/>
      <right style="medium"/>
      <top style="medium"/>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71" fillId="0" borderId="0">
      <alignment/>
      <protection/>
    </xf>
    <xf numFmtId="0" fontId="7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0" fontId="38" fillId="0" borderId="0">
      <alignment/>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66">
    <xf numFmtId="0" fontId="0" fillId="0" borderId="0" xfId="0" applyAlignment="1">
      <alignment/>
    </xf>
    <xf numFmtId="37" fontId="3" fillId="0" borderId="0" xfId="0" applyNumberFormat="1" applyFont="1" applyFill="1" applyAlignment="1">
      <alignment/>
    </xf>
    <xf numFmtId="37" fontId="4" fillId="0" borderId="0" xfId="0" applyNumberFormat="1" applyFont="1" applyFill="1" applyAlignment="1">
      <alignment/>
    </xf>
    <xf numFmtId="37" fontId="4" fillId="0" borderId="0" xfId="0" applyNumberFormat="1" applyFont="1" applyFill="1" applyAlignment="1">
      <alignment horizontal="center"/>
    </xf>
    <xf numFmtId="37" fontId="4" fillId="0" borderId="0" xfId="0" applyNumberFormat="1" applyFont="1" applyFill="1" applyBorder="1" applyAlignment="1">
      <alignment horizontal="center"/>
    </xf>
    <xf numFmtId="37" fontId="9" fillId="0" borderId="0" xfId="0" applyNumberFormat="1" applyFont="1" applyFill="1" applyAlignment="1">
      <alignment/>
    </xf>
    <xf numFmtId="37" fontId="10" fillId="0" borderId="10" xfId="0" applyNumberFormat="1" applyFont="1" applyFill="1" applyBorder="1" applyAlignment="1">
      <alignment horizontal="center" wrapText="1"/>
    </xf>
    <xf numFmtId="37" fontId="10" fillId="0" borderId="0" xfId="0" applyNumberFormat="1" applyFont="1" applyFill="1" applyBorder="1" applyAlignment="1">
      <alignment horizontal="center" wrapText="1"/>
    </xf>
    <xf numFmtId="5" fontId="9" fillId="0" borderId="0" xfId="0" applyNumberFormat="1" applyFont="1" applyFill="1" applyAlignment="1">
      <alignment/>
    </xf>
    <xf numFmtId="37" fontId="11" fillId="0" borderId="0" xfId="0" applyNumberFormat="1" applyFont="1" applyFill="1" applyAlignment="1">
      <alignment/>
    </xf>
    <xf numFmtId="37" fontId="8" fillId="0" borderId="0" xfId="0" applyNumberFormat="1" applyFont="1" applyFill="1" applyAlignment="1">
      <alignment/>
    </xf>
    <xf numFmtId="37" fontId="8" fillId="0" borderId="0" xfId="0" applyNumberFormat="1" applyFont="1" applyFill="1" applyBorder="1" applyAlignment="1">
      <alignment horizontal="center"/>
    </xf>
    <xf numFmtId="37" fontId="8" fillId="0" borderId="0" xfId="0" applyNumberFormat="1" applyFont="1" applyFill="1" applyAlignment="1">
      <alignment horizontal="center"/>
    </xf>
    <xf numFmtId="37" fontId="84" fillId="0" borderId="0" xfId="0" applyNumberFormat="1" applyFont="1" applyFill="1" applyAlignment="1">
      <alignment/>
    </xf>
    <xf numFmtId="37" fontId="85" fillId="0" borderId="0" xfId="0" applyNumberFormat="1" applyFont="1" applyFill="1" applyAlignment="1">
      <alignment/>
    </xf>
    <xf numFmtId="37" fontId="3" fillId="0" borderId="0" xfId="75" applyNumberFormat="1" applyFont="1" applyFill="1" applyBorder="1" applyAlignment="1">
      <alignment horizontal="center" vertical="center"/>
      <protection/>
    </xf>
    <xf numFmtId="0" fontId="84" fillId="0" borderId="0" xfId="75" applyFont="1" applyFill="1" applyBorder="1" applyAlignment="1">
      <alignment/>
      <protection/>
    </xf>
    <xf numFmtId="0" fontId="86" fillId="0" borderId="0" xfId="75" applyFont="1" applyFill="1" applyBorder="1">
      <alignment/>
      <protection/>
    </xf>
    <xf numFmtId="0" fontId="86" fillId="0" borderId="0" xfId="75" applyFont="1" applyFill="1" applyBorder="1" applyAlignment="1">
      <alignment horizontal="center"/>
      <protection/>
    </xf>
    <xf numFmtId="37" fontId="87" fillId="0" borderId="0" xfId="75" applyNumberFormat="1" applyFont="1" applyFill="1" applyBorder="1" applyAlignment="1">
      <alignment horizontal="center"/>
      <protection/>
    </xf>
    <xf numFmtId="0" fontId="86" fillId="0" borderId="11" xfId="75" applyFont="1" applyFill="1" applyBorder="1">
      <alignment/>
      <protection/>
    </xf>
    <xf numFmtId="0" fontId="86" fillId="0" borderId="12" xfId="75" applyFont="1" applyFill="1" applyBorder="1">
      <alignment/>
      <protection/>
    </xf>
    <xf numFmtId="0" fontId="86" fillId="0" borderId="13" xfId="75" applyFont="1" applyFill="1" applyBorder="1" applyAlignment="1">
      <alignment horizontal="center" wrapText="1"/>
      <protection/>
    </xf>
    <xf numFmtId="0" fontId="88" fillId="0" borderId="14" xfId="75" applyFont="1" applyFill="1" applyBorder="1" applyAlignment="1">
      <alignment/>
      <protection/>
    </xf>
    <xf numFmtId="0" fontId="86" fillId="0" borderId="0" xfId="75" applyFont="1" applyFill="1" applyBorder="1" applyAlignment="1">
      <alignment/>
      <protection/>
    </xf>
    <xf numFmtId="0" fontId="88" fillId="0" borderId="0" xfId="75" applyFont="1" applyFill="1" applyBorder="1" applyAlignment="1">
      <alignment/>
      <protection/>
    </xf>
    <xf numFmtId="0" fontId="88" fillId="0" borderId="0" xfId="75" applyFont="1" applyFill="1" applyBorder="1">
      <alignment/>
      <protection/>
    </xf>
    <xf numFmtId="0" fontId="88" fillId="0" borderId="0" xfId="75" applyFont="1" applyFill="1" applyBorder="1" applyAlignment="1">
      <alignment horizontal="center"/>
      <protection/>
    </xf>
    <xf numFmtId="0" fontId="88" fillId="0" borderId="15" xfId="75" applyFont="1" applyFill="1" applyBorder="1" applyAlignment="1">
      <alignment horizontal="center"/>
      <protection/>
    </xf>
    <xf numFmtId="0" fontId="88" fillId="0" borderId="16" xfId="75" applyFont="1" applyFill="1" applyBorder="1" applyAlignment="1">
      <alignment horizontal="center"/>
      <protection/>
    </xf>
    <xf numFmtId="0" fontId="86" fillId="0" borderId="16" xfId="75" applyFont="1" applyFill="1" applyBorder="1">
      <alignment/>
      <protection/>
    </xf>
    <xf numFmtId="0" fontId="88" fillId="0" borderId="15" xfId="75" applyFont="1" applyFill="1" applyBorder="1">
      <alignment/>
      <protection/>
    </xf>
    <xf numFmtId="0" fontId="88" fillId="0" borderId="15" xfId="75" applyFont="1" applyFill="1" applyBorder="1" applyAlignment="1" quotePrefix="1">
      <alignment horizontal="center"/>
      <protection/>
    </xf>
    <xf numFmtId="165" fontId="88" fillId="0" borderId="15" xfId="75" applyNumberFormat="1" applyFont="1" applyFill="1" applyBorder="1">
      <alignment/>
      <protection/>
    </xf>
    <xf numFmtId="167" fontId="88" fillId="0" borderId="15" xfId="75" applyNumberFormat="1" applyFont="1" applyFill="1" applyBorder="1" applyAlignment="1">
      <alignment horizontal="center"/>
      <protection/>
    </xf>
    <xf numFmtId="37" fontId="88" fillId="0" borderId="0" xfId="75" applyNumberFormat="1" applyFont="1" applyFill="1" applyBorder="1">
      <alignment/>
      <protection/>
    </xf>
    <xf numFmtId="5" fontId="88" fillId="0" borderId="0" xfId="75" applyNumberFormat="1" applyFont="1" applyFill="1" applyBorder="1">
      <alignment/>
      <protection/>
    </xf>
    <xf numFmtId="3" fontId="88" fillId="0" borderId="0" xfId="75" applyNumberFormat="1" applyFont="1" applyFill="1" applyBorder="1">
      <alignment/>
      <protection/>
    </xf>
    <xf numFmtId="168" fontId="88" fillId="0" borderId="0" xfId="75" applyNumberFormat="1" applyFont="1" applyFill="1" applyBorder="1">
      <alignment/>
      <protection/>
    </xf>
    <xf numFmtId="3" fontId="88" fillId="0" borderId="16" xfId="75" applyNumberFormat="1" applyFont="1" applyFill="1" applyBorder="1" applyAlignment="1">
      <alignment horizontal="center"/>
      <protection/>
    </xf>
    <xf numFmtId="3" fontId="88" fillId="0" borderId="15" xfId="75" applyNumberFormat="1" applyFont="1" applyFill="1" applyBorder="1">
      <alignment/>
      <protection/>
    </xf>
    <xf numFmtId="3" fontId="88" fillId="0" borderId="15" xfId="75" applyNumberFormat="1" applyFont="1" applyFill="1" applyBorder="1" applyAlignment="1">
      <alignment horizontal="center"/>
      <protection/>
    </xf>
    <xf numFmtId="0" fontId="88" fillId="0" borderId="17" xfId="75" applyFont="1" applyFill="1" applyBorder="1" applyAlignment="1">
      <alignment horizontal="center"/>
      <protection/>
    </xf>
    <xf numFmtId="0" fontId="88" fillId="0" borderId="18" xfId="75" applyFont="1" applyFill="1" applyBorder="1">
      <alignment/>
      <protection/>
    </xf>
    <xf numFmtId="10" fontId="88" fillId="0" borderId="18" xfId="75" applyNumberFormat="1" applyFont="1" applyFill="1" applyBorder="1" applyAlignment="1">
      <alignment horizontal="center"/>
      <protection/>
    </xf>
    <xf numFmtId="165" fontId="88" fillId="0" borderId="17" xfId="75" applyNumberFormat="1" applyFont="1" applyFill="1" applyBorder="1">
      <alignment/>
      <protection/>
    </xf>
    <xf numFmtId="10" fontId="88" fillId="0" borderId="19" xfId="75" applyNumberFormat="1" applyFont="1" applyFill="1" applyBorder="1" applyAlignment="1">
      <alignment horizontal="center"/>
      <protection/>
    </xf>
    <xf numFmtId="10" fontId="88" fillId="0" borderId="17" xfId="75" applyNumberFormat="1" applyFont="1" applyFill="1" applyBorder="1" applyAlignment="1">
      <alignment horizontal="center"/>
      <protection/>
    </xf>
    <xf numFmtId="0" fontId="86" fillId="0" borderId="19" xfId="75" applyFont="1" applyFill="1" applyBorder="1">
      <alignment/>
      <protection/>
    </xf>
    <xf numFmtId="5" fontId="88" fillId="0" borderId="0" xfId="61" applyNumberFormat="1" applyFont="1" applyFill="1" applyBorder="1" applyAlignment="1">
      <alignment/>
    </xf>
    <xf numFmtId="5" fontId="86" fillId="0" borderId="0" xfId="75" applyNumberFormat="1" applyFont="1" applyFill="1" applyBorder="1">
      <alignment/>
      <protection/>
    </xf>
    <xf numFmtId="3" fontId="86" fillId="0" borderId="0" xfId="75" applyNumberFormat="1" applyFont="1" applyFill="1" applyBorder="1">
      <alignment/>
      <protection/>
    </xf>
    <xf numFmtId="3" fontId="86" fillId="0" borderId="0" xfId="75" applyNumberFormat="1" applyFont="1" applyFill="1" applyBorder="1" applyAlignment="1">
      <alignment horizontal="center"/>
      <protection/>
    </xf>
    <xf numFmtId="165" fontId="86" fillId="0" borderId="0" xfId="75" applyNumberFormat="1" applyFont="1" applyFill="1" applyBorder="1">
      <alignment/>
      <protection/>
    </xf>
    <xf numFmtId="0" fontId="88" fillId="0" borderId="0" xfId="75" applyFont="1" applyFill="1" applyBorder="1" applyAlignment="1">
      <alignment horizontal="center" wrapText="1"/>
      <protection/>
    </xf>
    <xf numFmtId="0" fontId="89" fillId="0" borderId="0" xfId="75" applyFont="1" applyFill="1" applyBorder="1">
      <alignment/>
      <protection/>
    </xf>
    <xf numFmtId="0" fontId="87" fillId="0" borderId="15" xfId="75" applyFont="1" applyFill="1" applyBorder="1" applyAlignment="1" quotePrefix="1">
      <alignment wrapText="1"/>
      <protection/>
    </xf>
    <xf numFmtId="37" fontId="86" fillId="0" borderId="0" xfId="75" applyNumberFormat="1" applyFont="1" applyFill="1" applyBorder="1">
      <alignment/>
      <protection/>
    </xf>
    <xf numFmtId="5" fontId="0" fillId="0" borderId="0" xfId="0" applyNumberFormat="1" applyFont="1" applyFill="1" applyAlignment="1">
      <alignment/>
    </xf>
    <xf numFmtId="37" fontId="0" fillId="0" borderId="0" xfId="0" applyNumberFormat="1" applyFont="1" applyFill="1" applyAlignment="1">
      <alignment/>
    </xf>
    <xf numFmtId="37" fontId="0" fillId="0" borderId="0" xfId="0" applyNumberFormat="1" applyFont="1" applyFill="1" applyBorder="1" applyAlignment="1">
      <alignment/>
    </xf>
    <xf numFmtId="37" fontId="7" fillId="0" borderId="0" xfId="0" applyNumberFormat="1" applyFont="1" applyFill="1" applyBorder="1" applyAlignment="1">
      <alignment/>
    </xf>
    <xf numFmtId="37" fontId="7" fillId="0" borderId="0" xfId="0" applyNumberFormat="1" applyFont="1" applyFill="1" applyBorder="1" applyAlignment="1">
      <alignment/>
    </xf>
    <xf numFmtId="37" fontId="0" fillId="0" borderId="0" xfId="0" applyNumberFormat="1" applyFont="1" applyFill="1" applyAlignment="1">
      <alignment/>
    </xf>
    <xf numFmtId="37" fontId="0" fillId="0" borderId="0" xfId="0" applyNumberFormat="1" applyFont="1" applyFill="1" applyBorder="1" applyAlignment="1">
      <alignment horizontal="right" indent="1"/>
    </xf>
    <xf numFmtId="37" fontId="10" fillId="0" borderId="10" xfId="0" applyNumberFormat="1" applyFont="1" applyFill="1" applyBorder="1" applyAlignment="1">
      <alignment horizontal="center" vertical="center" wrapText="1"/>
    </xf>
    <xf numFmtId="37" fontId="10" fillId="0" borderId="0" xfId="0" applyNumberFormat="1" applyFont="1" applyFill="1" applyBorder="1" applyAlignment="1">
      <alignment horizontal="center" vertical="center" wrapText="1"/>
    </xf>
    <xf numFmtId="0" fontId="86" fillId="0" borderId="15" xfId="75" applyFont="1" applyFill="1" applyBorder="1" applyAlignment="1">
      <alignment horizontal="center" vertical="center"/>
      <protection/>
    </xf>
    <xf numFmtId="0" fontId="88" fillId="0" borderId="0" xfId="75" applyFont="1" applyFill="1" applyBorder="1" applyAlignment="1">
      <alignment vertical="center"/>
      <protection/>
    </xf>
    <xf numFmtId="0" fontId="88" fillId="0" borderId="20" xfId="75" applyFont="1" applyFill="1" applyBorder="1" applyAlignment="1">
      <alignment horizontal="center" vertical="center"/>
      <protection/>
    </xf>
    <xf numFmtId="0" fontId="88" fillId="0" borderId="0" xfId="75" applyFont="1" applyFill="1" applyBorder="1" applyAlignment="1">
      <alignment horizontal="center" vertical="center"/>
      <protection/>
    </xf>
    <xf numFmtId="0" fontId="88" fillId="0" borderId="15" xfId="75" applyFont="1" applyFill="1" applyBorder="1" applyAlignment="1">
      <alignment horizontal="center" vertical="center"/>
      <protection/>
    </xf>
    <xf numFmtId="0" fontId="88" fillId="0" borderId="16" xfId="75" applyFont="1" applyFill="1" applyBorder="1" applyAlignment="1">
      <alignment horizontal="center" vertical="center"/>
      <protection/>
    </xf>
    <xf numFmtId="0" fontId="90" fillId="0" borderId="0" xfId="75" applyFont="1" applyFill="1" applyBorder="1" applyAlignment="1">
      <alignment horizontal="center" vertical="center"/>
      <protection/>
    </xf>
    <xf numFmtId="0" fontId="86" fillId="0" borderId="16" xfId="75" applyFont="1" applyFill="1" applyBorder="1" applyAlignment="1">
      <alignment vertical="center"/>
      <protection/>
    </xf>
    <xf numFmtId="0" fontId="86" fillId="0" borderId="0" xfId="75" applyFont="1" applyFill="1" applyBorder="1" applyAlignment="1">
      <alignment vertical="center"/>
      <protection/>
    </xf>
    <xf numFmtId="37" fontId="0" fillId="0" borderId="0" xfId="0" applyNumberFormat="1" applyFont="1" applyFill="1" applyAlignment="1">
      <alignment vertical="top"/>
    </xf>
    <xf numFmtId="37" fontId="86" fillId="0" borderId="0" xfId="0" applyNumberFormat="1" applyFont="1" applyFill="1" applyAlignment="1">
      <alignment/>
    </xf>
    <xf numFmtId="37" fontId="88" fillId="0" borderId="15" xfId="75" applyNumberFormat="1" applyFont="1" applyFill="1" applyBorder="1">
      <alignment/>
      <protection/>
    </xf>
    <xf numFmtId="0" fontId="91" fillId="0" borderId="0" xfId="75" applyFont="1" applyFill="1" applyBorder="1" applyAlignment="1">
      <alignment horizontal="center"/>
      <protection/>
    </xf>
    <xf numFmtId="166" fontId="86" fillId="0" borderId="0" xfId="46" applyNumberFormat="1" applyFont="1" applyFill="1" applyBorder="1" applyAlignment="1">
      <alignment/>
    </xf>
    <xf numFmtId="37" fontId="92" fillId="0" borderId="0" xfId="0" applyNumberFormat="1" applyFont="1" applyFill="1" applyBorder="1" applyAlignment="1">
      <alignment/>
    </xf>
    <xf numFmtId="0" fontId="89" fillId="0" borderId="15" xfId="75" applyFont="1" applyFill="1" applyBorder="1">
      <alignment/>
      <protection/>
    </xf>
    <xf numFmtId="37" fontId="8" fillId="0" borderId="0" xfId="0" applyNumberFormat="1" applyFont="1" applyFill="1" applyAlignment="1" quotePrefix="1">
      <alignment horizontal="center"/>
    </xf>
    <xf numFmtId="0" fontId="11" fillId="0" borderId="0" xfId="84" applyFont="1" applyFill="1" applyBorder="1">
      <alignment/>
      <protection/>
    </xf>
    <xf numFmtId="0" fontId="9" fillId="0" borderId="0" xfId="84" applyFont="1" applyFill="1" applyBorder="1">
      <alignment/>
      <protection/>
    </xf>
    <xf numFmtId="0" fontId="8" fillId="0" borderId="0" xfId="84" applyFont="1" applyFill="1" applyBorder="1">
      <alignment/>
      <protection/>
    </xf>
    <xf numFmtId="0" fontId="3" fillId="0" borderId="0" xfId="84" applyFont="1" applyFill="1" applyBorder="1" applyAlignment="1">
      <alignment horizontal="right"/>
      <protection/>
    </xf>
    <xf numFmtId="0" fontId="20" fillId="0" borderId="0" xfId="84" applyFont="1" applyFill="1" applyBorder="1">
      <alignment/>
      <protection/>
    </xf>
    <xf numFmtId="0" fontId="9" fillId="0" borderId="0" xfId="84" applyFont="1" applyFill="1">
      <alignment/>
      <protection/>
    </xf>
    <xf numFmtId="0" fontId="0" fillId="0" borderId="14" xfId="84" applyFont="1" applyFill="1" applyBorder="1" applyAlignment="1">
      <alignment horizontal="center" wrapText="1"/>
      <protection/>
    </xf>
    <xf numFmtId="0" fontId="0" fillId="0" borderId="0" xfId="84" applyFont="1" applyFill="1" applyAlignment="1">
      <alignment horizontal="center" wrapText="1"/>
      <protection/>
    </xf>
    <xf numFmtId="0" fontId="9" fillId="0" borderId="0" xfId="84" applyFont="1" applyFill="1" applyBorder="1" applyAlignment="1">
      <alignment horizontal="center" wrapText="1"/>
      <protection/>
    </xf>
    <xf numFmtId="0" fontId="9" fillId="0" borderId="21" xfId="84" applyFont="1" applyFill="1" applyBorder="1" applyAlignment="1">
      <alignment horizontal="center" wrapText="1"/>
      <protection/>
    </xf>
    <xf numFmtId="0" fontId="9" fillId="0" borderId="0" xfId="84" applyFont="1" applyFill="1" applyAlignment="1">
      <alignment horizontal="center" wrapText="1"/>
      <protection/>
    </xf>
    <xf numFmtId="5" fontId="9" fillId="0" borderId="0" xfId="84" applyNumberFormat="1" applyFont="1" applyFill="1">
      <alignment/>
      <protection/>
    </xf>
    <xf numFmtId="0" fontId="7" fillId="0" borderId="0" xfId="84" applyFont="1" applyFill="1">
      <alignment/>
      <protection/>
    </xf>
    <xf numFmtId="0" fontId="0" fillId="0" borderId="0" xfId="84" applyFont="1" applyFill="1">
      <alignment/>
      <protection/>
    </xf>
    <xf numFmtId="0" fontId="9" fillId="0" borderId="0" xfId="84" applyFont="1" applyFill="1" applyAlignment="1">
      <alignment horizontal="center"/>
      <protection/>
    </xf>
    <xf numFmtId="0" fontId="0" fillId="0" borderId="0" xfId="84" applyFont="1" applyFill="1" applyAlignment="1">
      <alignment horizontal="center"/>
      <protection/>
    </xf>
    <xf numFmtId="0" fontId="7" fillId="0" borderId="0" xfId="84" applyNumberFormat="1" applyFont="1" applyFill="1" applyAlignment="1">
      <alignment wrapText="1"/>
      <protection/>
    </xf>
    <xf numFmtId="0" fontId="9" fillId="0" borderId="0" xfId="84" applyFont="1" applyFill="1" applyAlignment="1">
      <alignment vertical="center"/>
      <protection/>
    </xf>
    <xf numFmtId="5" fontId="9" fillId="0" borderId="0" xfId="84" applyNumberFormat="1" applyFont="1" applyFill="1" applyAlignment="1">
      <alignment vertical="center"/>
      <protection/>
    </xf>
    <xf numFmtId="0" fontId="20" fillId="0" borderId="0" xfId="78" applyFont="1" applyFill="1">
      <alignment/>
      <protection/>
    </xf>
    <xf numFmtId="0" fontId="9" fillId="0" borderId="22" xfId="84" applyFont="1" applyFill="1" applyBorder="1" applyAlignment="1">
      <alignment horizontal="center" wrapText="1"/>
      <protection/>
    </xf>
    <xf numFmtId="37" fontId="10" fillId="0" borderId="0" xfId="0" applyNumberFormat="1" applyFont="1" applyFill="1" applyBorder="1" applyAlignment="1">
      <alignment horizontal="center" vertical="center"/>
    </xf>
    <xf numFmtId="37" fontId="93" fillId="0" borderId="0" xfId="0" applyNumberFormat="1" applyFont="1" applyFill="1" applyBorder="1" applyAlignment="1">
      <alignment horizontal="center" vertical="center"/>
    </xf>
    <xf numFmtId="37" fontId="5" fillId="0" borderId="0" xfId="0" applyNumberFormat="1" applyFont="1" applyFill="1" applyAlignment="1">
      <alignment horizontal="center" vertical="center"/>
    </xf>
    <xf numFmtId="37" fontId="7" fillId="0" borderId="10" xfId="0" applyNumberFormat="1" applyFont="1" applyFill="1" applyBorder="1" applyAlignment="1">
      <alignment/>
    </xf>
    <xf numFmtId="0" fontId="93" fillId="0" borderId="0" xfId="84" applyFont="1" applyFill="1" applyBorder="1" applyAlignment="1">
      <alignment horizontal="center" vertical="center" wrapText="1"/>
      <protection/>
    </xf>
    <xf numFmtId="0" fontId="93" fillId="0" borderId="0" xfId="84" applyFont="1" applyFill="1" applyAlignment="1">
      <alignment horizontal="center" vertical="center" wrapText="1"/>
      <protection/>
    </xf>
    <xf numFmtId="0" fontId="88" fillId="0" borderId="0" xfId="84" applyFont="1" applyFill="1" applyBorder="1" applyAlignment="1">
      <alignment horizontal="left"/>
      <protection/>
    </xf>
    <xf numFmtId="37" fontId="84" fillId="0" borderId="0" xfId="75" applyNumberFormat="1" applyFont="1" applyFill="1" applyAlignment="1">
      <alignment horizontal="left"/>
      <protection/>
    </xf>
    <xf numFmtId="37" fontId="71" fillId="0" borderId="0" xfId="85" applyNumberFormat="1" applyFont="1" applyFill="1">
      <alignment/>
      <protection/>
    </xf>
    <xf numFmtId="37" fontId="71" fillId="0" borderId="0" xfId="75" applyNumberFormat="1" applyFont="1" applyFill="1" applyAlignment="1">
      <alignment horizontal="left"/>
      <protection/>
    </xf>
    <xf numFmtId="37" fontId="71" fillId="0" borderId="0" xfId="85" applyNumberFormat="1" applyFont="1" applyFill="1" applyBorder="1">
      <alignment/>
      <protection/>
    </xf>
    <xf numFmtId="37" fontId="94" fillId="0" borderId="0" xfId="85" applyNumberFormat="1" applyFont="1" applyFill="1" applyBorder="1">
      <alignment/>
      <protection/>
    </xf>
    <xf numFmtId="37" fontId="87" fillId="0" borderId="0" xfId="55" applyNumberFormat="1" applyFont="1" applyFill="1" applyBorder="1" applyAlignment="1">
      <alignment/>
    </xf>
    <xf numFmtId="37" fontId="87" fillId="0" borderId="0" xfId="85" applyNumberFormat="1" applyFont="1" applyFill="1" applyAlignment="1">
      <alignment horizontal="center"/>
      <protection/>
    </xf>
    <xf numFmtId="37" fontId="87" fillId="0" borderId="0" xfId="85" applyNumberFormat="1" applyFont="1" applyFill="1" applyBorder="1" applyAlignment="1">
      <alignment horizontal="center"/>
      <protection/>
    </xf>
    <xf numFmtId="37" fontId="88" fillId="0" borderId="0" xfId="85" applyNumberFormat="1" applyFont="1" applyFill="1">
      <alignment/>
      <protection/>
    </xf>
    <xf numFmtId="37" fontId="95" fillId="0" borderId="0" xfId="85" applyNumberFormat="1" applyFont="1" applyFill="1" applyAlignment="1">
      <alignment horizontal="center" vertical="center"/>
      <protection/>
    </xf>
    <xf numFmtId="37" fontId="96" fillId="0" borderId="0" xfId="55" applyNumberFormat="1" applyFont="1" applyFill="1" applyBorder="1" applyAlignment="1" quotePrefix="1">
      <alignment horizontal="center" vertical="center"/>
    </xf>
    <xf numFmtId="37" fontId="97" fillId="0" borderId="0" xfId="55" applyNumberFormat="1" applyFont="1" applyFill="1" applyBorder="1" applyAlignment="1" quotePrefix="1">
      <alignment horizontal="center"/>
    </xf>
    <xf numFmtId="5" fontId="71" fillId="0" borderId="0" xfId="85" applyNumberFormat="1" applyFont="1" applyFill="1">
      <alignment/>
      <protection/>
    </xf>
    <xf numFmtId="37" fontId="71" fillId="0" borderId="0" xfId="55" applyNumberFormat="1" applyFont="1" applyFill="1" applyAlignment="1">
      <alignment/>
    </xf>
    <xf numFmtId="37" fontId="98" fillId="0" borderId="0" xfId="85" applyNumberFormat="1" applyFont="1" applyFill="1" applyBorder="1">
      <alignment/>
      <protection/>
    </xf>
    <xf numFmtId="37" fontId="0" fillId="0" borderId="0" xfId="75" applyNumberFormat="1" applyFont="1" applyFill="1" applyBorder="1" applyAlignment="1">
      <alignment/>
      <protection/>
    </xf>
    <xf numFmtId="37" fontId="0" fillId="0" borderId="0" xfId="75" applyNumberFormat="1" applyFont="1" applyFill="1" applyAlignment="1">
      <alignment/>
      <protection/>
    </xf>
    <xf numFmtId="37" fontId="94" fillId="0" borderId="0" xfId="55" applyNumberFormat="1" applyFont="1" applyFill="1" applyBorder="1" applyAlignment="1">
      <alignment/>
    </xf>
    <xf numFmtId="5" fontId="0" fillId="0" borderId="10" xfId="0" applyNumberFormat="1" applyFont="1" applyFill="1" applyBorder="1" applyAlignment="1">
      <alignment/>
    </xf>
    <xf numFmtId="5" fontId="0" fillId="0" borderId="0" xfId="0" applyNumberFormat="1" applyFont="1" applyFill="1" applyBorder="1" applyAlignment="1">
      <alignment/>
    </xf>
    <xf numFmtId="37" fontId="0" fillId="0" borderId="10" xfId="0" applyNumberFormat="1" applyFont="1" applyFill="1" applyBorder="1" applyAlignment="1">
      <alignment/>
    </xf>
    <xf numFmtId="37" fontId="0" fillId="0" borderId="0" xfId="74" applyNumberFormat="1" applyFont="1" applyFill="1" applyAlignment="1">
      <alignment vertical="top"/>
      <protection/>
    </xf>
    <xf numFmtId="37" fontId="0" fillId="0" borderId="10" xfId="74" applyNumberFormat="1" applyFont="1" applyFill="1" applyBorder="1" applyAlignment="1">
      <alignment vertical="top"/>
      <protection/>
    </xf>
    <xf numFmtId="5" fontId="0" fillId="0" borderId="23" xfId="0" applyNumberFormat="1" applyFont="1" applyFill="1" applyBorder="1" applyAlignment="1">
      <alignment/>
    </xf>
    <xf numFmtId="5" fontId="0" fillId="0" borderId="24" xfId="0" applyNumberFormat="1" applyFont="1" applyFill="1" applyBorder="1" applyAlignment="1">
      <alignment/>
    </xf>
    <xf numFmtId="5" fontId="0" fillId="0" borderId="23" xfId="0" applyNumberFormat="1" applyFont="1" applyFill="1" applyBorder="1" applyAlignment="1">
      <alignment/>
    </xf>
    <xf numFmtId="37" fontId="6" fillId="0" borderId="0" xfId="0" applyNumberFormat="1" applyFont="1" applyFill="1" applyBorder="1" applyAlignment="1">
      <alignment/>
    </xf>
    <xf numFmtId="5" fontId="0" fillId="0" borderId="25" xfId="0" applyNumberFormat="1" applyFont="1" applyFill="1" applyBorder="1" applyAlignment="1">
      <alignment/>
    </xf>
    <xf numFmtId="5" fontId="0" fillId="0" borderId="26" xfId="0" applyNumberFormat="1" applyFont="1" applyFill="1" applyBorder="1" applyAlignment="1">
      <alignment/>
    </xf>
    <xf numFmtId="5" fontId="0" fillId="0" borderId="25" xfId="0" applyNumberFormat="1" applyFont="1" applyFill="1" applyBorder="1" applyAlignment="1">
      <alignment/>
    </xf>
    <xf numFmtId="5" fontId="86" fillId="0" borderId="0" xfId="85" applyNumberFormat="1" applyFont="1" applyFill="1">
      <alignment/>
      <protection/>
    </xf>
    <xf numFmtId="5" fontId="86" fillId="0" borderId="0" xfId="55" applyNumberFormat="1" applyFont="1" applyFill="1" applyBorder="1" applyAlignment="1">
      <alignment/>
    </xf>
    <xf numFmtId="37" fontId="86" fillId="0" borderId="0" xfId="85" applyNumberFormat="1" applyFont="1" applyFill="1">
      <alignment/>
      <protection/>
    </xf>
    <xf numFmtId="37" fontId="86" fillId="0" borderId="0" xfId="55" applyNumberFormat="1" applyFont="1" applyFill="1" applyBorder="1" applyAlignment="1">
      <alignment/>
    </xf>
    <xf numFmtId="37" fontId="99" fillId="0" borderId="0" xfId="55" applyNumberFormat="1" applyFont="1" applyFill="1" applyBorder="1" applyAlignment="1">
      <alignment/>
    </xf>
    <xf numFmtId="37" fontId="86" fillId="0" borderId="23" xfId="85" applyNumberFormat="1" applyFont="1" applyFill="1" applyBorder="1">
      <alignment/>
      <protection/>
    </xf>
    <xf numFmtId="5" fontId="86" fillId="0" borderId="23" xfId="55" applyNumberFormat="1" applyFont="1" applyFill="1" applyBorder="1" applyAlignment="1">
      <alignment/>
    </xf>
    <xf numFmtId="37" fontId="86" fillId="0" borderId="0" xfId="85" applyNumberFormat="1" applyFont="1" applyFill="1" applyBorder="1">
      <alignment/>
      <protection/>
    </xf>
    <xf numFmtId="37" fontId="86" fillId="0" borderId="18" xfId="55" applyNumberFormat="1" applyFont="1" applyFill="1" applyBorder="1" applyAlignment="1">
      <alignment/>
    </xf>
    <xf numFmtId="37" fontId="86" fillId="0" borderId="25" xfId="85" applyNumberFormat="1" applyFont="1" applyFill="1" applyBorder="1">
      <alignment/>
      <protection/>
    </xf>
    <xf numFmtId="37" fontId="86" fillId="0" borderId="0" xfId="55" applyNumberFormat="1" applyFont="1" applyFill="1" applyAlignment="1">
      <alignment/>
    </xf>
    <xf numFmtId="37" fontId="88" fillId="0" borderId="0" xfId="85" applyNumberFormat="1" applyFont="1" applyFill="1" applyAlignment="1">
      <alignment wrapText="1"/>
      <protection/>
    </xf>
    <xf numFmtId="37" fontId="15" fillId="0" borderId="27" xfId="0" applyNumberFormat="1" applyFont="1" applyFill="1" applyBorder="1" applyAlignment="1">
      <alignment horizontal="center" wrapText="1"/>
    </xf>
    <xf numFmtId="37" fontId="9" fillId="0" borderId="0" xfId="0" applyNumberFormat="1" applyFont="1" applyFill="1" applyAlignment="1">
      <alignment horizontal="center" wrapText="1"/>
    </xf>
    <xf numFmtId="37" fontId="86" fillId="0" borderId="0" xfId="0" applyNumberFormat="1" applyFont="1" applyFill="1" applyAlignment="1">
      <alignment horizontal="left" vertical="top" wrapText="1"/>
    </xf>
    <xf numFmtId="37" fontId="9" fillId="0" borderId="27" xfId="0" applyNumberFormat="1" applyFont="1" applyFill="1" applyBorder="1" applyAlignment="1">
      <alignment horizontal="center" wrapText="1"/>
    </xf>
    <xf numFmtId="37" fontId="12" fillId="0" borderId="0" xfId="0" applyNumberFormat="1" applyFont="1" applyFill="1" applyBorder="1" applyAlignment="1">
      <alignment horizontal="left" wrapText="1"/>
    </xf>
    <xf numFmtId="37" fontId="6" fillId="0" borderId="0" xfId="0" applyNumberFormat="1" applyFont="1" applyFill="1" applyBorder="1" applyAlignment="1">
      <alignment vertical="top"/>
    </xf>
    <xf numFmtId="37" fontId="0" fillId="0" borderId="0" xfId="84" applyNumberFormat="1" applyFont="1" applyFill="1" applyBorder="1">
      <alignment/>
      <protection/>
    </xf>
    <xf numFmtId="37" fontId="0" fillId="0" borderId="21" xfId="84" applyNumberFormat="1" applyFont="1" applyFill="1" applyBorder="1">
      <alignment/>
      <protection/>
    </xf>
    <xf numFmtId="37" fontId="0" fillId="0" borderId="22" xfId="84" applyNumberFormat="1" applyFont="1" applyFill="1" applyBorder="1">
      <alignment/>
      <protection/>
    </xf>
    <xf numFmtId="5" fontId="0" fillId="0" borderId="23" xfId="84" applyNumberFormat="1" applyFont="1" applyFill="1" applyBorder="1">
      <alignment/>
      <protection/>
    </xf>
    <xf numFmtId="37" fontId="0" fillId="0" borderId="28" xfId="84" applyNumberFormat="1" applyFont="1" applyFill="1" applyBorder="1">
      <alignment/>
      <protection/>
    </xf>
    <xf numFmtId="5" fontId="0" fillId="0" borderId="29" xfId="84" applyNumberFormat="1" applyFont="1" applyFill="1" applyBorder="1">
      <alignment/>
      <protection/>
    </xf>
    <xf numFmtId="5" fontId="0" fillId="0" borderId="0" xfId="84" applyNumberFormat="1" applyFont="1" applyFill="1" applyBorder="1">
      <alignment/>
      <protection/>
    </xf>
    <xf numFmtId="5" fontId="0" fillId="0" borderId="22" xfId="84" applyNumberFormat="1" applyFont="1" applyFill="1" applyBorder="1">
      <alignment/>
      <protection/>
    </xf>
    <xf numFmtId="5" fontId="2" fillId="0" borderId="25" xfId="84" applyNumberFormat="1" applyFont="1" applyFill="1" applyBorder="1">
      <alignment/>
      <protection/>
    </xf>
    <xf numFmtId="37" fontId="2" fillId="0" borderId="30" xfId="84" applyNumberFormat="1" applyFont="1" applyFill="1" applyBorder="1">
      <alignment/>
      <protection/>
    </xf>
    <xf numFmtId="37" fontId="33" fillId="0" borderId="10" xfId="0" applyNumberFormat="1" applyFont="1" applyFill="1" applyBorder="1" applyAlignment="1">
      <alignment horizontal="center" vertical="center" wrapText="1"/>
    </xf>
    <xf numFmtId="0" fontId="5" fillId="0" borderId="16" xfId="84" applyFont="1" applyFill="1" applyBorder="1" applyAlignment="1">
      <alignment horizontal="center" vertical="center" wrapText="1"/>
      <protection/>
    </xf>
    <xf numFmtId="37" fontId="88" fillId="0" borderId="0" xfId="85" applyNumberFormat="1" applyFont="1" applyFill="1" applyBorder="1">
      <alignment/>
      <protection/>
    </xf>
    <xf numFmtId="5" fontId="86" fillId="0" borderId="0" xfId="85" applyNumberFormat="1" applyFont="1" applyFill="1" applyBorder="1">
      <alignment/>
      <protection/>
    </xf>
    <xf numFmtId="37" fontId="86" fillId="0" borderId="18" xfId="85" applyNumberFormat="1" applyFont="1" applyFill="1" applyBorder="1">
      <alignment/>
      <protection/>
    </xf>
    <xf numFmtId="0" fontId="86" fillId="0" borderId="11" xfId="75" applyFont="1" applyFill="1" applyBorder="1" applyAlignment="1" quotePrefix="1">
      <alignment horizontal="centerContinuous"/>
      <protection/>
    </xf>
    <xf numFmtId="0" fontId="86" fillId="0" borderId="31" xfId="75" applyFont="1" applyFill="1" applyBorder="1" applyAlignment="1" quotePrefix="1">
      <alignment horizontal="centerContinuous"/>
      <protection/>
    </xf>
    <xf numFmtId="0" fontId="0" fillId="0" borderId="0" xfId="84" applyFont="1" applyFill="1" applyBorder="1" applyAlignment="1">
      <alignment horizontal="center" wrapText="1"/>
      <protection/>
    </xf>
    <xf numFmtId="0" fontId="0" fillId="0" borderId="0" xfId="84" applyFont="1" applyFill="1" applyBorder="1">
      <alignment/>
      <protection/>
    </xf>
    <xf numFmtId="0" fontId="93" fillId="0" borderId="21" xfId="84" applyFont="1" applyFill="1" applyBorder="1" applyAlignment="1">
      <alignment horizontal="center" vertical="center" wrapText="1"/>
      <protection/>
    </xf>
    <xf numFmtId="37" fontId="0" fillId="0" borderId="21" xfId="84" applyNumberFormat="1" applyFont="1" applyFill="1" applyBorder="1" applyAlignment="1">
      <alignment horizontal="right"/>
      <protection/>
    </xf>
    <xf numFmtId="37" fontId="2" fillId="0" borderId="32" xfId="84" applyNumberFormat="1" applyFont="1" applyFill="1" applyBorder="1">
      <alignment/>
      <protection/>
    </xf>
    <xf numFmtId="5" fontId="0" fillId="0" borderId="28" xfId="84" applyNumberFormat="1" applyFont="1" applyFill="1" applyBorder="1">
      <alignment/>
      <protection/>
    </xf>
    <xf numFmtId="5" fontId="0" fillId="0" borderId="21" xfId="84" applyNumberFormat="1" applyFont="1" applyFill="1" applyBorder="1">
      <alignment/>
      <protection/>
    </xf>
    <xf numFmtId="5" fontId="2" fillId="0" borderId="30" xfId="84" applyNumberFormat="1" applyFont="1" applyFill="1" applyBorder="1">
      <alignment/>
      <protection/>
    </xf>
    <xf numFmtId="0" fontId="5" fillId="0" borderId="22" xfId="84" applyFont="1" applyFill="1" applyBorder="1" applyAlignment="1">
      <alignment horizontal="center" vertical="center" wrapText="1"/>
      <protection/>
    </xf>
    <xf numFmtId="0" fontId="100" fillId="0" borderId="22" xfId="84" applyFont="1" applyFill="1" applyBorder="1" applyAlignment="1">
      <alignment horizontal="center" vertical="center" wrapText="1"/>
      <protection/>
    </xf>
    <xf numFmtId="0" fontId="86" fillId="0" borderId="21" xfId="84" applyFont="1" applyFill="1" applyBorder="1" applyAlignment="1">
      <alignment horizontal="center" vertical="center" wrapText="1"/>
      <protection/>
    </xf>
    <xf numFmtId="37" fontId="96" fillId="0" borderId="0" xfId="85" applyNumberFormat="1" applyFont="1" applyFill="1" applyBorder="1" applyAlignment="1">
      <alignment horizontal="center" vertical="center"/>
      <protection/>
    </xf>
    <xf numFmtId="37" fontId="9" fillId="0" borderId="0" xfId="0" applyNumberFormat="1" applyFont="1" applyFill="1" applyBorder="1" applyAlignment="1">
      <alignment horizontal="center" wrapText="1"/>
    </xf>
    <xf numFmtId="166" fontId="86" fillId="0" borderId="0" xfId="43" applyNumberFormat="1" applyFont="1" applyFill="1" applyBorder="1" applyAlignment="1">
      <alignment/>
    </xf>
    <xf numFmtId="5" fontId="101" fillId="0" borderId="0" xfId="0" applyNumberFormat="1" applyFont="1" applyFill="1" applyBorder="1" applyAlignment="1">
      <alignment horizontal="right" vertical="center"/>
    </xf>
    <xf numFmtId="37" fontId="101" fillId="0" borderId="0" xfId="0" applyNumberFormat="1" applyFont="1" applyFill="1" applyBorder="1" applyAlignment="1">
      <alignment horizontal="right" vertical="center"/>
    </xf>
    <xf numFmtId="169" fontId="0" fillId="0" borderId="0" xfId="0" applyNumberFormat="1" applyFont="1" applyFill="1" applyAlignment="1">
      <alignment/>
    </xf>
    <xf numFmtId="168" fontId="86" fillId="0" borderId="0" xfId="97" applyNumberFormat="1" applyFont="1" applyFill="1" applyBorder="1" applyAlignment="1">
      <alignment/>
    </xf>
    <xf numFmtId="0" fontId="0" fillId="0" borderId="33" xfId="84" applyFont="1" applyFill="1" applyBorder="1" applyAlignment="1">
      <alignment horizontal="center" wrapText="1"/>
      <protection/>
    </xf>
    <xf numFmtId="0" fontId="0" fillId="0" borderId="34" xfId="84" applyFont="1" applyFill="1" applyBorder="1" applyAlignment="1">
      <alignment horizontal="center" wrapText="1"/>
      <protection/>
    </xf>
    <xf numFmtId="165" fontId="88" fillId="0" borderId="15" xfId="83" applyNumberFormat="1" applyFont="1" applyFill="1" applyBorder="1">
      <alignment/>
      <protection/>
    </xf>
    <xf numFmtId="5" fontId="88" fillId="0" borderId="15" xfId="75" applyNumberFormat="1" applyFont="1" applyFill="1" applyBorder="1">
      <alignment/>
      <protection/>
    </xf>
    <xf numFmtId="5" fontId="87" fillId="0" borderId="0" xfId="75" applyNumberFormat="1" applyFont="1" applyFill="1" applyBorder="1">
      <alignment/>
      <protection/>
    </xf>
    <xf numFmtId="37" fontId="88" fillId="0" borderId="15" xfId="83" applyNumberFormat="1" applyFont="1" applyFill="1" applyBorder="1">
      <alignment/>
      <protection/>
    </xf>
    <xf numFmtId="3" fontId="88" fillId="0" borderId="15" xfId="83" applyNumberFormat="1" applyFont="1" applyFill="1" applyBorder="1">
      <alignment/>
      <protection/>
    </xf>
    <xf numFmtId="37" fontId="87" fillId="0" borderId="0" xfId="75" applyNumberFormat="1" applyFont="1" applyFill="1" applyBorder="1">
      <alignment/>
      <protection/>
    </xf>
    <xf numFmtId="5" fontId="87" fillId="0" borderId="18" xfId="61" applyNumberFormat="1" applyFont="1" applyFill="1" applyBorder="1" applyAlignment="1">
      <alignment/>
    </xf>
    <xf numFmtId="0" fontId="91" fillId="0" borderId="0" xfId="75" applyFont="1" applyFill="1" applyBorder="1">
      <alignment/>
      <protection/>
    </xf>
    <xf numFmtId="0" fontId="91" fillId="0" borderId="0" xfId="75" applyFont="1" applyFill="1" applyBorder="1" applyAlignment="1">
      <alignment horizontal="right"/>
      <protection/>
    </xf>
    <xf numFmtId="37" fontId="91" fillId="0" borderId="0" xfId="75" applyNumberFormat="1" applyFont="1" applyFill="1" applyBorder="1">
      <alignment/>
      <protection/>
    </xf>
    <xf numFmtId="5" fontId="91" fillId="0" borderId="0" xfId="75" applyNumberFormat="1" applyFont="1" applyFill="1" applyBorder="1">
      <alignment/>
      <protection/>
    </xf>
    <xf numFmtId="165" fontId="91" fillId="0" borderId="0" xfId="75" applyNumberFormat="1" applyFont="1" applyFill="1" applyBorder="1" applyAlignment="1">
      <alignment horizontal="right"/>
      <protection/>
    </xf>
    <xf numFmtId="6" fontId="91" fillId="0" borderId="0" xfId="75" applyNumberFormat="1" applyFont="1" applyFill="1" applyBorder="1">
      <alignment/>
      <protection/>
    </xf>
    <xf numFmtId="37" fontId="5" fillId="0" borderId="0" xfId="0" applyNumberFormat="1" applyFont="1" applyFill="1" applyBorder="1" applyAlignment="1">
      <alignment horizontal="center" vertical="center" wrapText="1"/>
    </xf>
    <xf numFmtId="0" fontId="86" fillId="0" borderId="0" xfId="84" applyFont="1" applyFill="1" applyBorder="1" applyAlignment="1">
      <alignment horizontal="center" vertical="center" wrapText="1"/>
      <protection/>
    </xf>
    <xf numFmtId="0" fontId="86" fillId="0" borderId="21" xfId="84" applyFont="1" applyFill="1" applyBorder="1" applyAlignment="1">
      <alignment horizontal="center" vertical="top" wrapText="1"/>
      <protection/>
    </xf>
    <xf numFmtId="0" fontId="86" fillId="0" borderId="0" xfId="84" applyFont="1" applyFill="1" applyBorder="1" applyAlignment="1">
      <alignment horizontal="center" vertical="top" wrapText="1"/>
      <protection/>
    </xf>
    <xf numFmtId="0" fontId="9" fillId="0" borderId="35" xfId="84" applyFont="1" applyFill="1" applyBorder="1">
      <alignment/>
      <protection/>
    </xf>
    <xf numFmtId="37" fontId="0" fillId="0" borderId="23" xfId="84" applyNumberFormat="1" applyFont="1" applyFill="1" applyBorder="1">
      <alignment/>
      <protection/>
    </xf>
    <xf numFmtId="37" fontId="2" fillId="0" borderId="25" xfId="84" applyNumberFormat="1" applyFont="1" applyFill="1" applyBorder="1">
      <alignment/>
      <protection/>
    </xf>
    <xf numFmtId="0" fontId="0" fillId="0" borderId="36" xfId="84" applyFont="1" applyFill="1" applyBorder="1" applyAlignment="1">
      <alignment horizontal="center" wrapText="1"/>
      <protection/>
    </xf>
    <xf numFmtId="37" fontId="3" fillId="0" borderId="14" xfId="75" applyNumberFormat="1" applyFont="1" applyFill="1" applyBorder="1" applyAlignment="1">
      <alignment horizontal="center" vertical="center"/>
      <protection/>
    </xf>
    <xf numFmtId="0" fontId="0" fillId="0" borderId="37" xfId="84" applyFont="1" applyFill="1" applyBorder="1" applyAlignment="1">
      <alignment horizontal="center" wrapText="1"/>
      <protection/>
    </xf>
    <xf numFmtId="5" fontId="2" fillId="0" borderId="28" xfId="84" applyNumberFormat="1" applyFont="1" applyFill="1" applyBorder="1">
      <alignment/>
      <protection/>
    </xf>
    <xf numFmtId="5" fontId="2" fillId="0" borderId="21" xfId="84" applyNumberFormat="1" applyFont="1" applyFill="1" applyBorder="1">
      <alignment/>
      <protection/>
    </xf>
    <xf numFmtId="0" fontId="0" fillId="0" borderId="21" xfId="84" applyFont="1" applyFill="1" applyBorder="1">
      <alignment/>
      <protection/>
    </xf>
    <xf numFmtId="0" fontId="9" fillId="0" borderId="16" xfId="84" applyFont="1" applyFill="1" applyBorder="1" applyAlignment="1">
      <alignment horizontal="center" wrapText="1"/>
      <protection/>
    </xf>
    <xf numFmtId="37" fontId="0" fillId="0" borderId="16" xfId="84" applyNumberFormat="1" applyFont="1" applyFill="1" applyBorder="1" applyAlignment="1">
      <alignment horizontal="right"/>
      <protection/>
    </xf>
    <xf numFmtId="37" fontId="0" fillId="0" borderId="16" xfId="84" applyNumberFormat="1" applyFont="1" applyFill="1" applyBorder="1">
      <alignment/>
      <protection/>
    </xf>
    <xf numFmtId="37" fontId="0" fillId="0" borderId="38" xfId="84" applyNumberFormat="1" applyFont="1" applyFill="1" applyBorder="1">
      <alignment/>
      <protection/>
    </xf>
    <xf numFmtId="37" fontId="2" fillId="0" borderId="39" xfId="84" applyNumberFormat="1" applyFont="1" applyFill="1" applyBorder="1">
      <alignment/>
      <protection/>
    </xf>
    <xf numFmtId="0" fontId="0" fillId="0" borderId="22" xfId="84" applyFont="1" applyFill="1" applyBorder="1">
      <alignment/>
      <protection/>
    </xf>
    <xf numFmtId="37" fontId="0" fillId="0" borderId="40" xfId="84" applyNumberFormat="1" applyFont="1" applyFill="1" applyBorder="1">
      <alignment/>
      <protection/>
    </xf>
    <xf numFmtId="0" fontId="86" fillId="0" borderId="41" xfId="84" applyFont="1" applyFill="1" applyBorder="1" applyAlignment="1">
      <alignment horizontal="center" vertical="top" wrapText="1"/>
      <protection/>
    </xf>
    <xf numFmtId="37" fontId="88" fillId="0" borderId="0" xfId="85" applyNumberFormat="1" applyFont="1" applyFill="1" applyBorder="1" applyAlignment="1">
      <alignment wrapText="1"/>
      <protection/>
    </xf>
    <xf numFmtId="37" fontId="87" fillId="0" borderId="0" xfId="85" applyNumberFormat="1" applyFont="1" applyFill="1" applyBorder="1" applyAlignment="1">
      <alignment/>
      <protection/>
    </xf>
    <xf numFmtId="37" fontId="88" fillId="0" borderId="0" xfId="55" applyNumberFormat="1" applyFont="1" applyFill="1" applyBorder="1" applyAlignment="1">
      <alignment wrapText="1"/>
    </xf>
    <xf numFmtId="41" fontId="0" fillId="0" borderId="0" xfId="0" applyNumberFormat="1" applyFont="1" applyFill="1" applyBorder="1" applyAlignment="1">
      <alignment/>
    </xf>
    <xf numFmtId="5" fontId="86" fillId="0" borderId="23" xfId="85" applyNumberFormat="1" applyFont="1" applyFill="1" applyBorder="1">
      <alignment/>
      <protection/>
    </xf>
    <xf numFmtId="165" fontId="86" fillId="0" borderId="14" xfId="85" applyNumberFormat="1" applyFont="1" applyFill="1" applyBorder="1">
      <alignment/>
      <protection/>
    </xf>
    <xf numFmtId="165" fontId="86" fillId="0" borderId="25" xfId="55" applyNumberFormat="1" applyFont="1" applyFill="1" applyBorder="1" applyAlignment="1">
      <alignment/>
    </xf>
    <xf numFmtId="37" fontId="102" fillId="0" borderId="0" xfId="85" applyNumberFormat="1" applyFont="1" applyFill="1" applyAlignment="1">
      <alignment vertical="top" wrapText="1"/>
      <protection/>
    </xf>
    <xf numFmtId="37" fontId="86" fillId="0" borderId="0" xfId="75" applyNumberFormat="1" applyFont="1" applyFill="1" applyAlignment="1">
      <alignment/>
      <protection/>
    </xf>
    <xf numFmtId="37" fontId="88" fillId="0" borderId="0" xfId="85" applyNumberFormat="1" applyFont="1" applyFill="1" applyBorder="1" applyAlignment="1">
      <alignment horizontal="center"/>
      <protection/>
    </xf>
    <xf numFmtId="37" fontId="5" fillId="0" borderId="0" xfId="75" applyNumberFormat="1" applyFont="1" applyFill="1" applyBorder="1" applyAlignment="1">
      <alignment horizontal="center" vertical="center"/>
      <protection/>
    </xf>
    <xf numFmtId="0" fontId="9" fillId="0" borderId="0" xfId="84" applyFont="1" applyFill="1" applyBorder="1" applyAlignment="1">
      <alignment horizontal="center" wrapText="1"/>
      <protection/>
    </xf>
    <xf numFmtId="37" fontId="99" fillId="0" borderId="0" xfId="55" applyNumberFormat="1" applyFont="1" applyFill="1" applyBorder="1" applyAlignment="1">
      <alignment horizontal="right"/>
    </xf>
    <xf numFmtId="5" fontId="86" fillId="0" borderId="23" xfId="55" applyNumberFormat="1" applyFont="1" applyFill="1" applyBorder="1" applyAlignment="1">
      <alignment horizontal="right"/>
    </xf>
    <xf numFmtId="37" fontId="86" fillId="0" borderId="0" xfId="55" applyNumberFormat="1" applyFont="1" applyFill="1" applyBorder="1" applyAlignment="1">
      <alignment horizontal="right"/>
    </xf>
    <xf numFmtId="165" fontId="86" fillId="0" borderId="25" xfId="55" applyNumberFormat="1" applyFont="1" applyFill="1" applyBorder="1" applyAlignment="1">
      <alignment horizontal="right"/>
    </xf>
    <xf numFmtId="0" fontId="3" fillId="0" borderId="0" xfId="84" applyFont="1" applyFill="1" applyBorder="1" applyAlignment="1">
      <alignment wrapText="1"/>
      <protection/>
    </xf>
    <xf numFmtId="37" fontId="88" fillId="0" borderId="0" xfId="85" applyNumberFormat="1" applyFont="1" applyFill="1" applyBorder="1" applyAlignment="1">
      <alignment vertical="center"/>
      <protection/>
    </xf>
    <xf numFmtId="37" fontId="95" fillId="33" borderId="0" xfId="85" applyNumberFormat="1" applyFont="1" applyFill="1" applyAlignment="1">
      <alignment horizontal="center" vertical="center"/>
      <protection/>
    </xf>
    <xf numFmtId="37" fontId="88" fillId="33" borderId="0" xfId="85" applyNumberFormat="1" applyFont="1" applyFill="1">
      <alignment/>
      <protection/>
    </xf>
    <xf numFmtId="5" fontId="86" fillId="33" borderId="0" xfId="85" applyNumberFormat="1" applyFont="1" applyFill="1">
      <alignment/>
      <protection/>
    </xf>
    <xf numFmtId="37" fontId="86" fillId="33" borderId="0" xfId="85" applyNumberFormat="1" applyFont="1" applyFill="1">
      <alignment/>
      <protection/>
    </xf>
    <xf numFmtId="5" fontId="86" fillId="33" borderId="23" xfId="85" applyNumberFormat="1" applyFont="1" applyFill="1" applyBorder="1">
      <alignment/>
      <protection/>
    </xf>
    <xf numFmtId="37" fontId="0" fillId="33" borderId="0" xfId="75" applyNumberFormat="1" applyFont="1" applyFill="1" applyAlignment="1">
      <alignment/>
      <protection/>
    </xf>
    <xf numFmtId="37" fontId="86" fillId="33" borderId="0" xfId="75" applyNumberFormat="1" applyFont="1" applyFill="1" applyAlignment="1">
      <alignment/>
      <protection/>
    </xf>
    <xf numFmtId="37" fontId="0" fillId="33" borderId="0" xfId="75" applyNumberFormat="1" applyFont="1" applyFill="1" applyBorder="1" applyAlignment="1">
      <alignment/>
      <protection/>
    </xf>
    <xf numFmtId="37" fontId="86" fillId="33" borderId="18" xfId="85" applyNumberFormat="1" applyFont="1" applyFill="1" applyBorder="1">
      <alignment/>
      <protection/>
    </xf>
    <xf numFmtId="165" fontId="86" fillId="33" borderId="14" xfId="85" applyNumberFormat="1" applyFont="1" applyFill="1" applyBorder="1">
      <alignment/>
      <protection/>
    </xf>
    <xf numFmtId="37" fontId="8" fillId="0" borderId="18" xfId="0" applyNumberFormat="1" applyFont="1" applyFill="1" applyBorder="1" applyAlignment="1" quotePrefix="1">
      <alignment horizontal="center"/>
    </xf>
    <xf numFmtId="37" fontId="0" fillId="0" borderId="0" xfId="0" applyNumberFormat="1" applyFont="1" applyFill="1" applyBorder="1" applyAlignment="1">
      <alignment horizontal="center" vertical="center" wrapText="1"/>
    </xf>
    <xf numFmtId="37" fontId="0" fillId="33" borderId="0" xfId="0" applyNumberFormat="1" applyFont="1" applyFill="1" applyBorder="1" applyAlignment="1">
      <alignment horizontal="center" vertical="center" wrapText="1"/>
    </xf>
    <xf numFmtId="10" fontId="88" fillId="0" borderId="16" xfId="75" applyNumberFormat="1" applyFont="1" applyFill="1" applyBorder="1" applyAlignment="1">
      <alignment horizontal="center"/>
      <protection/>
    </xf>
    <xf numFmtId="10" fontId="88" fillId="0" borderId="0" xfId="75" applyNumberFormat="1" applyFont="1" applyFill="1" applyBorder="1" applyAlignment="1">
      <alignment horizontal="center"/>
      <protection/>
    </xf>
    <xf numFmtId="10" fontId="91" fillId="0" borderId="0" xfId="97" applyNumberFormat="1" applyFont="1" applyFill="1" applyBorder="1" applyAlignment="1">
      <alignment/>
    </xf>
    <xf numFmtId="10" fontId="86" fillId="0" borderId="0" xfId="97" applyNumberFormat="1" applyFont="1" applyFill="1" applyBorder="1" applyAlignment="1">
      <alignment/>
    </xf>
    <xf numFmtId="37" fontId="84" fillId="0" borderId="0" xfId="75" applyNumberFormat="1" applyFont="1" applyFill="1" applyBorder="1" applyAlignment="1">
      <alignment horizontal="left"/>
      <protection/>
    </xf>
    <xf numFmtId="165" fontId="86" fillId="0" borderId="25" xfId="85" applyNumberFormat="1" applyFont="1" applyFill="1" applyBorder="1">
      <alignment/>
      <protection/>
    </xf>
    <xf numFmtId="37" fontId="10" fillId="33" borderId="0" xfId="0" applyNumberFormat="1" applyFont="1" applyFill="1" applyBorder="1" applyAlignment="1">
      <alignment horizontal="center" vertical="center" wrapText="1"/>
    </xf>
    <xf numFmtId="37" fontId="88" fillId="0" borderId="0" xfId="55" applyNumberFormat="1" applyFont="1" applyFill="1" applyBorder="1" applyAlignment="1">
      <alignment horizontal="center" wrapText="1"/>
    </xf>
    <xf numFmtId="37" fontId="96" fillId="33" borderId="0" xfId="0" applyNumberFormat="1" applyFont="1" applyFill="1" applyBorder="1" applyAlignment="1">
      <alignment/>
    </xf>
    <xf numFmtId="37" fontId="96" fillId="33" borderId="16" xfId="0" applyNumberFormat="1" applyFont="1" applyFill="1" applyBorder="1" applyAlignment="1">
      <alignment/>
    </xf>
    <xf numFmtId="37" fontId="96" fillId="33" borderId="15" xfId="0" applyNumberFormat="1" applyFont="1" applyFill="1" applyBorder="1" applyAlignment="1">
      <alignment/>
    </xf>
    <xf numFmtId="5" fontId="96" fillId="33" borderId="42" xfId="0" applyNumberFormat="1" applyFont="1" applyFill="1" applyBorder="1" applyAlignment="1">
      <alignment/>
    </xf>
    <xf numFmtId="5" fontId="96" fillId="33" borderId="23" xfId="0" applyNumberFormat="1" applyFont="1" applyFill="1" applyBorder="1" applyAlignment="1">
      <alignment/>
    </xf>
    <xf numFmtId="5" fontId="96" fillId="33" borderId="38" xfId="0" applyNumberFormat="1" applyFont="1" applyFill="1" applyBorder="1" applyAlignment="1">
      <alignment/>
    </xf>
    <xf numFmtId="37" fontId="86" fillId="0" borderId="0" xfId="0" applyNumberFormat="1" applyFont="1" applyFill="1" applyAlignment="1">
      <alignment horizontal="right" vertical="top" wrapText="1"/>
    </xf>
    <xf numFmtId="37" fontId="86" fillId="0" borderId="0" xfId="0" applyNumberFormat="1" applyFont="1" applyFill="1" applyBorder="1" applyAlignment="1">
      <alignment/>
    </xf>
    <xf numFmtId="37" fontId="103" fillId="0" borderId="0" xfId="0" applyNumberFormat="1" applyFont="1" applyFill="1" applyAlignment="1" quotePrefix="1">
      <alignment horizontal="right"/>
    </xf>
    <xf numFmtId="37" fontId="94" fillId="0" borderId="0" xfId="0" applyNumberFormat="1" applyFont="1" applyFill="1" applyAlignment="1">
      <alignment/>
    </xf>
    <xf numFmtId="37" fontId="104" fillId="0" borderId="0" xfId="0" applyNumberFormat="1" applyFont="1" applyFill="1" applyAlignment="1">
      <alignment horizontal="right"/>
    </xf>
    <xf numFmtId="37" fontId="86" fillId="0" borderId="0" xfId="0" applyNumberFormat="1" applyFont="1" applyFill="1" applyAlignment="1">
      <alignment vertical="center"/>
    </xf>
    <xf numFmtId="37" fontId="105" fillId="0" borderId="14" xfId="0" applyNumberFormat="1" applyFont="1" applyFill="1" applyBorder="1" applyAlignment="1">
      <alignment vertical="center"/>
    </xf>
    <xf numFmtId="37" fontId="105" fillId="0" borderId="14" xfId="0" applyNumberFormat="1" applyFont="1" applyFill="1" applyBorder="1" applyAlignment="1">
      <alignment horizontal="center" vertical="center"/>
    </xf>
    <xf numFmtId="37" fontId="86" fillId="0" borderId="0" xfId="0" applyNumberFormat="1" applyFont="1" applyFill="1" applyBorder="1" applyAlignment="1">
      <alignment vertical="center"/>
    </xf>
    <xf numFmtId="37" fontId="87" fillId="0" borderId="14" xfId="0" applyNumberFormat="1" applyFont="1" applyFill="1" applyBorder="1" applyAlignment="1" quotePrefix="1">
      <alignment horizontal="center"/>
    </xf>
    <xf numFmtId="37" fontId="86" fillId="0" borderId="14" xfId="0" applyNumberFormat="1" applyFont="1" applyFill="1" applyBorder="1" applyAlignment="1">
      <alignment vertical="center"/>
    </xf>
    <xf numFmtId="37" fontId="105" fillId="0" borderId="0" xfId="0" applyNumberFormat="1" applyFont="1" applyFill="1" applyBorder="1" applyAlignment="1">
      <alignment horizontal="center" vertical="center"/>
    </xf>
    <xf numFmtId="37" fontId="106" fillId="33" borderId="42" xfId="0" applyNumberFormat="1" applyFont="1" applyFill="1" applyBorder="1" applyAlignment="1">
      <alignment horizontal="center" vertical="center"/>
    </xf>
    <xf numFmtId="37" fontId="106" fillId="33" borderId="23" xfId="0" applyNumberFormat="1" applyFont="1" applyFill="1" applyBorder="1" applyAlignment="1">
      <alignment horizontal="center" vertical="center"/>
    </xf>
    <xf numFmtId="37" fontId="106" fillId="33" borderId="38" xfId="0" applyNumberFormat="1" applyFont="1" applyFill="1" applyBorder="1" applyAlignment="1">
      <alignment horizontal="center" vertical="center"/>
    </xf>
    <xf numFmtId="37" fontId="88" fillId="0" borderId="0" xfId="0" applyNumberFormat="1" applyFont="1" applyFill="1" applyAlignment="1">
      <alignment vertical="center"/>
    </xf>
    <xf numFmtId="37" fontId="88" fillId="0" borderId="0" xfId="0" applyNumberFormat="1" applyFont="1" applyFill="1" applyBorder="1" applyAlignment="1">
      <alignment vertical="center"/>
    </xf>
    <xf numFmtId="37" fontId="87" fillId="0" borderId="0" xfId="0" applyNumberFormat="1" applyFont="1" applyFill="1" applyBorder="1" applyAlignment="1">
      <alignment horizontal="center" vertical="center" wrapText="1"/>
    </xf>
    <xf numFmtId="37" fontId="88" fillId="0" borderId="15" xfId="0" applyNumberFormat="1" applyFont="1" applyFill="1" applyBorder="1" applyAlignment="1">
      <alignment vertical="center"/>
    </xf>
    <xf numFmtId="37" fontId="88" fillId="0" borderId="0" xfId="0" applyNumberFormat="1" applyFont="1" applyFill="1" applyAlignment="1">
      <alignment/>
    </xf>
    <xf numFmtId="37" fontId="87" fillId="0" borderId="0" xfId="0" applyNumberFormat="1" applyFont="1" applyFill="1" applyBorder="1" applyAlignment="1">
      <alignment horizontal="center"/>
    </xf>
    <xf numFmtId="37" fontId="88" fillId="0" borderId="0" xfId="0" applyNumberFormat="1" applyFont="1" applyFill="1" applyBorder="1" applyAlignment="1">
      <alignment/>
    </xf>
    <xf numFmtId="37" fontId="87" fillId="0" borderId="0" xfId="0" applyNumberFormat="1" applyFont="1" applyFill="1" applyBorder="1" applyAlignment="1">
      <alignment/>
    </xf>
    <xf numFmtId="37" fontId="87" fillId="0" borderId="23" xfId="0" applyNumberFormat="1" applyFont="1" applyFill="1" applyBorder="1" applyAlignment="1">
      <alignment horizontal="center"/>
    </xf>
    <xf numFmtId="37" fontId="97" fillId="0" borderId="0" xfId="0" applyNumberFormat="1" applyFont="1" applyFill="1" applyBorder="1" applyAlignment="1">
      <alignment horizontal="center" wrapText="1"/>
    </xf>
    <xf numFmtId="37" fontId="88" fillId="0" borderId="0" xfId="0" applyNumberFormat="1" applyFont="1" applyFill="1" applyAlignment="1">
      <alignment horizontal="center" wrapText="1"/>
    </xf>
    <xf numFmtId="37" fontId="88" fillId="0" borderId="14" xfId="0" applyNumberFormat="1" applyFont="1" applyFill="1" applyBorder="1" applyAlignment="1">
      <alignment horizontal="center" wrapText="1"/>
    </xf>
    <xf numFmtId="37" fontId="88" fillId="0" borderId="0" xfId="0" applyNumberFormat="1" applyFont="1" applyFill="1" applyBorder="1" applyAlignment="1">
      <alignment horizontal="center" wrapText="1"/>
    </xf>
    <xf numFmtId="37" fontId="86" fillId="0" borderId="14" xfId="0" applyNumberFormat="1" applyFont="1" applyFill="1" applyBorder="1" applyAlignment="1">
      <alignment horizontal="center" wrapText="1"/>
    </xf>
    <xf numFmtId="37" fontId="96" fillId="33" borderId="42" xfId="0" applyNumberFormat="1" applyFont="1" applyFill="1" applyBorder="1" applyAlignment="1">
      <alignment horizontal="center" wrapText="1"/>
    </xf>
    <xf numFmtId="37" fontId="96" fillId="33" borderId="23" xfId="0" applyNumberFormat="1" applyFont="1" applyFill="1" applyBorder="1" applyAlignment="1">
      <alignment horizontal="center" wrapText="1"/>
    </xf>
    <xf numFmtId="37" fontId="96" fillId="33" borderId="38" xfId="0" applyNumberFormat="1" applyFont="1" applyFill="1" applyBorder="1" applyAlignment="1">
      <alignment horizontal="center" wrapText="1"/>
    </xf>
    <xf numFmtId="37" fontId="96" fillId="0" borderId="0" xfId="0" applyNumberFormat="1" applyFont="1" applyFill="1" applyAlignment="1">
      <alignment horizontal="center" vertical="center" wrapText="1"/>
    </xf>
    <xf numFmtId="37" fontId="96" fillId="0" borderId="0" xfId="0" applyNumberFormat="1" applyFont="1" applyFill="1" applyBorder="1" applyAlignment="1">
      <alignment horizontal="center" vertical="center" wrapText="1"/>
    </xf>
    <xf numFmtId="37" fontId="107" fillId="0" borderId="0" xfId="0" applyNumberFormat="1" applyFont="1" applyFill="1" applyBorder="1" applyAlignment="1">
      <alignment horizontal="center" vertical="center" wrapText="1"/>
    </xf>
    <xf numFmtId="37" fontId="96" fillId="33" borderId="15" xfId="0" applyNumberFormat="1" applyFont="1" applyFill="1" applyBorder="1" applyAlignment="1">
      <alignment horizontal="center" vertical="center" wrapText="1"/>
    </xf>
    <xf numFmtId="37" fontId="96" fillId="33" borderId="0" xfId="0" applyNumberFormat="1" applyFont="1" applyFill="1" applyBorder="1" applyAlignment="1">
      <alignment horizontal="center" vertical="center" wrapText="1"/>
    </xf>
    <xf numFmtId="37" fontId="96" fillId="33" borderId="16" xfId="0" applyNumberFormat="1" applyFont="1" applyFill="1" applyBorder="1" applyAlignment="1">
      <alignment horizontal="center" vertical="center" wrapText="1"/>
    </xf>
    <xf numFmtId="5" fontId="86" fillId="0" borderId="0" xfId="0" applyNumberFormat="1" applyFont="1" applyFill="1" applyAlignment="1">
      <alignment/>
    </xf>
    <xf numFmtId="5" fontId="86" fillId="0" borderId="0" xfId="0" applyNumberFormat="1" applyFont="1" applyFill="1" applyBorder="1" applyAlignment="1">
      <alignment/>
    </xf>
    <xf numFmtId="5" fontId="86" fillId="0" borderId="0" xfId="75" applyNumberFormat="1" applyFont="1" applyFill="1">
      <alignment/>
      <protection/>
    </xf>
    <xf numFmtId="5" fontId="96" fillId="33" borderId="15" xfId="75" applyNumberFormat="1" applyFont="1" applyFill="1" applyBorder="1">
      <alignment/>
      <protection/>
    </xf>
    <xf numFmtId="5" fontId="96" fillId="33" borderId="0" xfId="0" applyNumberFormat="1" applyFont="1" applyFill="1" applyBorder="1" applyAlignment="1">
      <alignment/>
    </xf>
    <xf numFmtId="5" fontId="96" fillId="33" borderId="16" xfId="0" applyNumberFormat="1" applyFont="1" applyFill="1" applyBorder="1" applyAlignment="1">
      <alignment/>
    </xf>
    <xf numFmtId="37" fontId="86" fillId="0" borderId="0" xfId="75" applyNumberFormat="1" applyFont="1" applyFill="1">
      <alignment/>
      <protection/>
    </xf>
    <xf numFmtId="37" fontId="96" fillId="33" borderId="15" xfId="75" applyNumberFormat="1" applyFont="1" applyFill="1" applyBorder="1">
      <alignment/>
      <protection/>
    </xf>
    <xf numFmtId="5" fontId="86" fillId="0" borderId="23" xfId="0" applyNumberFormat="1" applyFont="1" applyFill="1" applyBorder="1" applyAlignment="1">
      <alignment/>
    </xf>
    <xf numFmtId="37" fontId="86" fillId="0" borderId="0" xfId="0" applyNumberFormat="1" applyFont="1" applyFill="1" applyAlignment="1">
      <alignment horizontal="right"/>
    </xf>
    <xf numFmtId="37" fontId="86" fillId="0" borderId="0" xfId="0" applyNumberFormat="1" applyFont="1" applyFill="1" applyAlignment="1" applyProtection="1">
      <alignment/>
      <protection locked="0"/>
    </xf>
    <xf numFmtId="37" fontId="108" fillId="0" borderId="0" xfId="0" applyNumberFormat="1" applyFont="1" applyFill="1" applyAlignment="1">
      <alignment horizontal="left" vertical="top"/>
    </xf>
    <xf numFmtId="37" fontId="108" fillId="0" borderId="0" xfId="0" applyNumberFormat="1" applyFont="1" applyFill="1" applyAlignment="1">
      <alignment/>
    </xf>
    <xf numFmtId="37" fontId="109" fillId="0" borderId="0" xfId="0" applyNumberFormat="1" applyFont="1" applyFill="1" applyAlignment="1">
      <alignment vertical="top"/>
    </xf>
    <xf numFmtId="5" fontId="86" fillId="0" borderId="25" xfId="0" applyNumberFormat="1" applyFont="1" applyFill="1" applyBorder="1" applyAlignment="1">
      <alignment/>
    </xf>
    <xf numFmtId="37" fontId="102" fillId="0" borderId="0" xfId="0" applyNumberFormat="1" applyFont="1" applyFill="1" applyAlignment="1">
      <alignment/>
    </xf>
    <xf numFmtId="37" fontId="99" fillId="0" borderId="0" xfId="0" applyNumberFormat="1" applyFont="1" applyFill="1" applyAlignment="1">
      <alignment horizontal="right"/>
    </xf>
    <xf numFmtId="37" fontId="99" fillId="0" borderId="0" xfId="0" applyNumberFormat="1" applyFont="1" applyFill="1" applyAlignment="1">
      <alignment/>
    </xf>
    <xf numFmtId="37" fontId="102" fillId="0" borderId="0" xfId="0" applyNumberFormat="1" applyFont="1" applyFill="1" applyAlignment="1">
      <alignment horizontal="left"/>
    </xf>
    <xf numFmtId="37" fontId="86" fillId="0" borderId="0" xfId="0" applyNumberFormat="1" applyFont="1" applyFill="1" applyAlignment="1">
      <alignment vertical="top"/>
    </xf>
    <xf numFmtId="37" fontId="86" fillId="0" borderId="0" xfId="0" applyNumberFormat="1" applyFont="1" applyFill="1" applyBorder="1" applyAlignment="1">
      <alignment vertical="top"/>
    </xf>
    <xf numFmtId="37" fontId="86" fillId="0" borderId="0" xfId="0" applyNumberFormat="1" applyFont="1" applyFill="1" applyAlignment="1">
      <alignment horizontal="center" vertical="top"/>
    </xf>
    <xf numFmtId="37" fontId="99" fillId="0" borderId="0" xfId="0" applyNumberFormat="1" applyFont="1" applyFill="1" applyBorder="1" applyAlignment="1">
      <alignment vertical="top"/>
    </xf>
    <xf numFmtId="37" fontId="99" fillId="0" borderId="0" xfId="0" applyNumberFormat="1" applyFont="1" applyFill="1" applyAlignment="1">
      <alignment vertical="top"/>
    </xf>
    <xf numFmtId="164" fontId="86" fillId="0" borderId="0" xfId="97" applyNumberFormat="1" applyFont="1" applyFill="1" applyAlignment="1">
      <alignment/>
    </xf>
    <xf numFmtId="37" fontId="96" fillId="0" borderId="0" xfId="0" applyNumberFormat="1" applyFont="1" applyFill="1" applyBorder="1" applyAlignment="1" quotePrefix="1">
      <alignment horizontal="center" vertical="center" wrapText="1"/>
    </xf>
    <xf numFmtId="37" fontId="9" fillId="0" borderId="0" xfId="0" applyNumberFormat="1" applyFont="1" applyFill="1" applyBorder="1" applyAlignment="1">
      <alignment horizontal="center" wrapText="1"/>
    </xf>
    <xf numFmtId="37" fontId="87" fillId="0" borderId="18" xfId="85" applyNumberFormat="1" applyFont="1" applyFill="1" applyBorder="1" applyAlignment="1">
      <alignment horizontal="center"/>
      <protection/>
    </xf>
    <xf numFmtId="37" fontId="88" fillId="33" borderId="0" xfId="85" applyNumberFormat="1" applyFont="1" applyFill="1" applyAlignment="1">
      <alignment horizontal="center" wrapText="1"/>
      <protection/>
    </xf>
    <xf numFmtId="37" fontId="88" fillId="33" borderId="0" xfId="85" applyNumberFormat="1" applyFont="1" applyFill="1" applyBorder="1" applyAlignment="1">
      <alignment horizontal="center" wrapText="1"/>
      <protection/>
    </xf>
    <xf numFmtId="37" fontId="5" fillId="0" borderId="0" xfId="75" applyNumberFormat="1" applyFont="1" applyFill="1" applyBorder="1" applyAlignment="1">
      <alignment horizontal="center" wrapText="1"/>
      <protection/>
    </xf>
    <xf numFmtId="37" fontId="5" fillId="0" borderId="0" xfId="75" applyNumberFormat="1" applyFont="1" applyFill="1" applyBorder="1" applyAlignment="1">
      <alignment horizontal="center" vertical="center" wrapText="1"/>
      <protection/>
    </xf>
    <xf numFmtId="0" fontId="5" fillId="0" borderId="0" xfId="84" applyFont="1" applyFill="1" applyBorder="1" applyAlignment="1">
      <alignment horizontal="center" vertical="center" wrapText="1"/>
      <protection/>
    </xf>
    <xf numFmtId="0" fontId="86" fillId="0" borderId="15" xfId="84" applyFont="1" applyFill="1" applyBorder="1" applyAlignment="1">
      <alignment horizontal="center" vertical="top" wrapText="1"/>
      <protection/>
    </xf>
    <xf numFmtId="0" fontId="9" fillId="0" borderId="15" xfId="84" applyFont="1" applyFill="1" applyBorder="1" applyAlignment="1">
      <alignment horizontal="center" wrapText="1"/>
      <protection/>
    </xf>
    <xf numFmtId="5" fontId="0" fillId="0" borderId="15" xfId="84" applyNumberFormat="1" applyFont="1" applyFill="1" applyBorder="1">
      <alignment/>
      <protection/>
    </xf>
    <xf numFmtId="5" fontId="0" fillId="0" borderId="16" xfId="84" applyNumberFormat="1" applyFont="1" applyFill="1" applyBorder="1">
      <alignment/>
      <protection/>
    </xf>
    <xf numFmtId="37" fontId="0" fillId="0" borderId="15" xfId="84" applyNumberFormat="1" applyFont="1" applyFill="1" applyBorder="1">
      <alignment/>
      <protection/>
    </xf>
    <xf numFmtId="0" fontId="93" fillId="0" borderId="22" xfId="84" applyFont="1" applyFill="1" applyBorder="1" applyAlignment="1">
      <alignment horizontal="center" vertical="center" wrapText="1"/>
      <protection/>
    </xf>
    <xf numFmtId="5" fontId="2" fillId="0" borderId="14" xfId="84" applyNumberFormat="1" applyFont="1" applyFill="1" applyBorder="1">
      <alignment/>
      <protection/>
    </xf>
    <xf numFmtId="5" fontId="2" fillId="0" borderId="34" xfId="84" applyNumberFormat="1" applyFont="1" applyFill="1" applyBorder="1">
      <alignment/>
      <protection/>
    </xf>
    <xf numFmtId="37" fontId="9" fillId="0" borderId="0" xfId="84" applyNumberFormat="1" applyFont="1" applyFill="1">
      <alignment/>
      <protection/>
    </xf>
    <xf numFmtId="5" fontId="0" fillId="0" borderId="0" xfId="84" applyNumberFormat="1" applyFont="1" applyFill="1">
      <alignment/>
      <protection/>
    </xf>
    <xf numFmtId="0" fontId="0" fillId="0" borderId="18" xfId="84" applyFont="1" applyFill="1" applyBorder="1">
      <alignment/>
      <protection/>
    </xf>
    <xf numFmtId="37" fontId="0" fillId="0" borderId="43" xfId="84" applyNumberFormat="1" applyFont="1" applyFill="1" applyBorder="1">
      <alignment/>
      <protection/>
    </xf>
    <xf numFmtId="37" fontId="87" fillId="0" borderId="0" xfId="85" applyNumberFormat="1" applyFont="1" applyFill="1" applyAlignment="1">
      <alignment wrapText="1"/>
      <protection/>
    </xf>
    <xf numFmtId="37" fontId="87" fillId="0" borderId="0" xfId="85" applyNumberFormat="1" applyFont="1" applyFill="1" applyAlignment="1">
      <alignment vertical="center" wrapText="1"/>
      <protection/>
    </xf>
    <xf numFmtId="37" fontId="108" fillId="0" borderId="0" xfId="55" applyNumberFormat="1" applyFont="1" applyFill="1" applyBorder="1" applyAlignment="1">
      <alignment horizontal="left"/>
    </xf>
    <xf numFmtId="37" fontId="0" fillId="0" borderId="0" xfId="74" applyNumberFormat="1" applyFont="1" applyFill="1" applyBorder="1" applyAlignment="1">
      <alignment vertical="top"/>
      <protection/>
    </xf>
    <xf numFmtId="37" fontId="96" fillId="0" borderId="0" xfId="0" applyNumberFormat="1" applyFont="1" applyFill="1" applyBorder="1" applyAlignment="1">
      <alignment horizontal="center" vertical="center"/>
    </xf>
    <xf numFmtId="37" fontId="10" fillId="0" borderId="15" xfId="0" applyNumberFormat="1" applyFont="1" applyFill="1" applyBorder="1" applyAlignment="1">
      <alignment horizontal="center" vertical="center" wrapText="1"/>
    </xf>
    <xf numFmtId="37" fontId="5" fillId="0" borderId="16" xfId="0" applyNumberFormat="1" applyFont="1" applyFill="1" applyBorder="1" applyAlignment="1">
      <alignment horizontal="center" vertical="center"/>
    </xf>
    <xf numFmtId="37" fontId="10" fillId="0" borderId="15" xfId="0" applyNumberFormat="1" applyFont="1" applyFill="1" applyBorder="1" applyAlignment="1">
      <alignment horizontal="center" wrapText="1"/>
    </xf>
    <xf numFmtId="37" fontId="0" fillId="0" borderId="16" xfId="0" applyNumberFormat="1" applyFont="1" applyFill="1" applyBorder="1" applyAlignment="1">
      <alignment/>
    </xf>
    <xf numFmtId="5" fontId="0" fillId="0" borderId="15" xfId="0" applyNumberFormat="1" applyFont="1" applyFill="1" applyBorder="1" applyAlignment="1">
      <alignment/>
    </xf>
    <xf numFmtId="5" fontId="9" fillId="0" borderId="16" xfId="0" applyNumberFormat="1" applyFont="1" applyFill="1" applyBorder="1" applyAlignment="1">
      <alignment/>
    </xf>
    <xf numFmtId="37" fontId="0" fillId="0" borderId="15" xfId="0" applyNumberFormat="1" applyFont="1" applyFill="1" applyBorder="1" applyAlignment="1">
      <alignment/>
    </xf>
    <xf numFmtId="37" fontId="9" fillId="0" borderId="16" xfId="0" applyNumberFormat="1" applyFont="1" applyFill="1" applyBorder="1" applyAlignment="1">
      <alignment/>
    </xf>
    <xf numFmtId="5" fontId="0" fillId="0" borderId="42" xfId="0" applyNumberFormat="1" applyFont="1" applyFill="1" applyBorder="1" applyAlignment="1">
      <alignment/>
    </xf>
    <xf numFmtId="5" fontId="9" fillId="0" borderId="38" xfId="0" applyNumberFormat="1" applyFont="1" applyFill="1" applyBorder="1" applyAlignment="1">
      <alignment/>
    </xf>
    <xf numFmtId="5" fontId="0" fillId="0" borderId="44" xfId="0" applyNumberFormat="1" applyFont="1" applyFill="1" applyBorder="1" applyAlignment="1">
      <alignment/>
    </xf>
    <xf numFmtId="5" fontId="9" fillId="0" borderId="39" xfId="0" applyNumberFormat="1" applyFont="1" applyFill="1" applyBorder="1" applyAlignment="1">
      <alignment/>
    </xf>
    <xf numFmtId="37" fontId="10" fillId="0" borderId="15" xfId="0" applyNumberFormat="1" applyFont="1" applyFill="1" applyBorder="1" applyAlignment="1">
      <alignment horizontal="center" vertical="center"/>
    </xf>
    <xf numFmtId="37" fontId="10" fillId="0" borderId="16" xfId="0" applyNumberFormat="1" applyFont="1" applyFill="1" applyBorder="1" applyAlignment="1">
      <alignment horizontal="center" vertical="center"/>
    </xf>
    <xf numFmtId="37" fontId="7" fillId="0" borderId="15" xfId="0" applyNumberFormat="1" applyFont="1" applyFill="1" applyBorder="1" applyAlignment="1">
      <alignment/>
    </xf>
    <xf numFmtId="37" fontId="7" fillId="0" borderId="16" xfId="0" applyNumberFormat="1" applyFont="1" applyFill="1" applyBorder="1" applyAlignment="1">
      <alignment/>
    </xf>
    <xf numFmtId="5" fontId="0" fillId="0" borderId="15" xfId="0" applyNumberFormat="1" applyFont="1" applyFill="1" applyBorder="1" applyAlignment="1">
      <alignment/>
    </xf>
    <xf numFmtId="5" fontId="0" fillId="0" borderId="16" xfId="0" applyNumberFormat="1" applyFont="1" applyFill="1" applyBorder="1" applyAlignment="1">
      <alignment/>
    </xf>
    <xf numFmtId="37" fontId="0" fillId="0" borderId="15" xfId="0" applyNumberFormat="1" applyFont="1" applyFill="1" applyBorder="1" applyAlignment="1">
      <alignment/>
    </xf>
    <xf numFmtId="37" fontId="0" fillId="0" borderId="16" xfId="0" applyNumberFormat="1" applyFont="1" applyFill="1" applyBorder="1" applyAlignment="1">
      <alignment/>
    </xf>
    <xf numFmtId="5" fontId="0" fillId="0" borderId="42" xfId="0" applyNumberFormat="1" applyFont="1" applyFill="1" applyBorder="1" applyAlignment="1">
      <alignment/>
    </xf>
    <xf numFmtId="5" fontId="0" fillId="0" borderId="38" xfId="0" applyNumberFormat="1" applyFont="1" applyFill="1" applyBorder="1" applyAlignment="1">
      <alignment/>
    </xf>
    <xf numFmtId="5" fontId="0" fillId="0" borderId="44" xfId="0" applyNumberFormat="1" applyFont="1" applyFill="1" applyBorder="1" applyAlignment="1">
      <alignment/>
    </xf>
    <xf numFmtId="5" fontId="0" fillId="0" borderId="39" xfId="0" applyNumberFormat="1" applyFont="1" applyFill="1" applyBorder="1" applyAlignment="1">
      <alignment/>
    </xf>
    <xf numFmtId="37" fontId="0" fillId="0" borderId="18" xfId="84" applyNumberFormat="1" applyFont="1" applyFill="1" applyBorder="1">
      <alignment/>
      <protection/>
    </xf>
    <xf numFmtId="0" fontId="8" fillId="0" borderId="45" xfId="84" applyFont="1" applyFill="1" applyBorder="1" applyAlignment="1">
      <alignment horizontal="center" wrapText="1"/>
      <protection/>
    </xf>
    <xf numFmtId="0" fontId="86" fillId="0" borderId="16" xfId="84" applyFont="1" applyFill="1" applyBorder="1" applyAlignment="1">
      <alignment horizontal="center" vertical="top" wrapText="1"/>
      <protection/>
    </xf>
    <xf numFmtId="0" fontId="5" fillId="0" borderId="15" xfId="84" applyFont="1" applyFill="1" applyBorder="1" applyAlignment="1">
      <alignment horizontal="center" vertical="center" wrapText="1"/>
      <protection/>
    </xf>
    <xf numFmtId="0" fontId="86" fillId="0" borderId="16" xfId="84" applyFont="1" applyFill="1" applyBorder="1" applyAlignment="1">
      <alignment horizontal="center" vertical="center" wrapText="1"/>
      <protection/>
    </xf>
    <xf numFmtId="0" fontId="0" fillId="0" borderId="15" xfId="84" applyFont="1" applyFill="1" applyBorder="1">
      <alignment/>
      <protection/>
    </xf>
    <xf numFmtId="5" fontId="0" fillId="0" borderId="42" xfId="84" applyNumberFormat="1" applyFont="1" applyFill="1" applyBorder="1">
      <alignment/>
      <protection/>
    </xf>
    <xf numFmtId="5" fontId="0" fillId="0" borderId="38" xfId="84" applyNumberFormat="1" applyFont="1" applyFill="1" applyBorder="1">
      <alignment/>
      <protection/>
    </xf>
    <xf numFmtId="37" fontId="0" fillId="0" borderId="17" xfId="84" applyNumberFormat="1" applyFont="1" applyFill="1" applyBorder="1">
      <alignment/>
      <protection/>
    </xf>
    <xf numFmtId="37" fontId="0" fillId="0" borderId="19" xfId="84" applyNumberFormat="1" applyFont="1" applyFill="1" applyBorder="1">
      <alignment/>
      <protection/>
    </xf>
    <xf numFmtId="5" fontId="2" fillId="0" borderId="44" xfId="84" applyNumberFormat="1" applyFont="1" applyFill="1" applyBorder="1">
      <alignment/>
      <protection/>
    </xf>
    <xf numFmtId="5" fontId="2" fillId="0" borderId="39" xfId="84" applyNumberFormat="1" applyFont="1" applyFill="1" applyBorder="1">
      <alignment/>
      <protection/>
    </xf>
    <xf numFmtId="37" fontId="88" fillId="0" borderId="12" xfId="85" applyNumberFormat="1" applyFont="1" applyFill="1" applyBorder="1" applyAlignment="1">
      <alignment horizontal="center"/>
      <protection/>
    </xf>
    <xf numFmtId="37" fontId="86" fillId="0" borderId="0" xfId="0" applyNumberFormat="1" applyFont="1" applyFill="1" applyAlignment="1" quotePrefix="1">
      <alignment horizontal="center" vertical="top"/>
    </xf>
    <xf numFmtId="37" fontId="86" fillId="0" borderId="0" xfId="0" applyNumberFormat="1" applyFont="1" applyFill="1" applyAlignment="1">
      <alignment horizontal="right" vertical="top"/>
    </xf>
    <xf numFmtId="37" fontId="86" fillId="0" borderId="18" xfId="0" applyNumberFormat="1" applyFont="1" applyFill="1" applyBorder="1" applyAlignment="1">
      <alignment horizontal="right" vertical="top"/>
    </xf>
    <xf numFmtId="37" fontId="110" fillId="0" borderId="0" xfId="0" applyNumberFormat="1" applyFont="1" applyFill="1" applyBorder="1" applyAlignment="1">
      <alignment vertical="top"/>
    </xf>
    <xf numFmtId="5" fontId="49" fillId="0" borderId="0" xfId="58" applyNumberFormat="1" applyFont="1" applyFill="1" applyBorder="1" applyAlignment="1">
      <alignment/>
    </xf>
    <xf numFmtId="37" fontId="99" fillId="33" borderId="15" xfId="0" applyNumberFormat="1" applyFont="1" applyFill="1" applyBorder="1" applyAlignment="1">
      <alignment horizontal="center" wrapText="1"/>
    </xf>
    <xf numFmtId="37" fontId="99" fillId="33" borderId="0" xfId="0" applyNumberFormat="1" applyFont="1" applyFill="1" applyBorder="1" applyAlignment="1">
      <alignment horizontal="center" wrapText="1"/>
    </xf>
    <xf numFmtId="37" fontId="99" fillId="33" borderId="16" xfId="0" applyNumberFormat="1" applyFont="1" applyFill="1" applyBorder="1" applyAlignment="1">
      <alignment horizontal="center" wrapText="1"/>
    </xf>
    <xf numFmtId="37" fontId="99" fillId="33" borderId="17" xfId="0" applyNumberFormat="1" applyFont="1" applyFill="1" applyBorder="1" applyAlignment="1">
      <alignment horizontal="center" wrapText="1"/>
    </xf>
    <xf numFmtId="37" fontId="99" fillId="33" borderId="18" xfId="0" applyNumberFormat="1" applyFont="1" applyFill="1" applyBorder="1" applyAlignment="1">
      <alignment horizontal="center" wrapText="1"/>
    </xf>
    <xf numFmtId="37" fontId="99" fillId="33" borderId="19" xfId="0" applyNumberFormat="1" applyFont="1" applyFill="1" applyBorder="1" applyAlignment="1">
      <alignment horizontal="center" wrapText="1"/>
    </xf>
    <xf numFmtId="37" fontId="111" fillId="0" borderId="25" xfId="0" applyNumberFormat="1" applyFont="1" applyFill="1" applyBorder="1" applyAlignment="1">
      <alignment horizontal="center" wrapText="1"/>
    </xf>
    <xf numFmtId="37" fontId="87" fillId="0" borderId="46" xfId="0" applyNumberFormat="1" applyFont="1" applyFill="1" applyBorder="1" applyAlignment="1">
      <alignment horizontal="center" vertical="center"/>
    </xf>
    <xf numFmtId="37" fontId="87" fillId="0" borderId="46" xfId="0" applyNumberFormat="1" applyFont="1" applyFill="1" applyBorder="1" applyAlignment="1">
      <alignment horizontal="center" vertical="center" wrapText="1"/>
    </xf>
    <xf numFmtId="37" fontId="87" fillId="0" borderId="18" xfId="0" applyNumberFormat="1" applyFont="1" applyFill="1" applyBorder="1" applyAlignment="1">
      <alignment horizontal="center"/>
    </xf>
    <xf numFmtId="37" fontId="104" fillId="0" borderId="0" xfId="0" applyNumberFormat="1" applyFont="1" applyFill="1" applyBorder="1" applyAlignment="1">
      <alignment horizontal="center" wrapText="1"/>
    </xf>
    <xf numFmtId="37" fontId="99" fillId="0" borderId="0" xfId="0" applyNumberFormat="1" applyFont="1" applyFill="1" applyBorder="1" applyAlignment="1">
      <alignment horizontal="center" wrapText="1"/>
    </xf>
    <xf numFmtId="37" fontId="87" fillId="0" borderId="46" xfId="0" applyNumberFormat="1" applyFont="1" applyFill="1" applyBorder="1" applyAlignment="1" quotePrefix="1">
      <alignment horizontal="center" vertical="center"/>
    </xf>
    <xf numFmtId="37" fontId="88" fillId="0" borderId="12" xfId="0" applyNumberFormat="1" applyFont="1" applyFill="1" applyBorder="1" applyAlignment="1">
      <alignment horizontal="center" wrapText="1"/>
    </xf>
    <xf numFmtId="37" fontId="88" fillId="0" borderId="14" xfId="0" applyNumberFormat="1" applyFont="1" applyFill="1" applyBorder="1" applyAlignment="1">
      <alignment horizontal="center" wrapText="1"/>
    </xf>
    <xf numFmtId="37" fontId="86" fillId="0" borderId="0" xfId="0" applyNumberFormat="1" applyFont="1" applyFill="1" applyAlignment="1">
      <alignment horizontal="left" vertical="top" wrapText="1"/>
    </xf>
    <xf numFmtId="37" fontId="9" fillId="0" borderId="0" xfId="0" applyNumberFormat="1" applyFont="1" applyFill="1" applyBorder="1" applyAlignment="1">
      <alignment horizontal="center" wrapText="1"/>
    </xf>
    <xf numFmtId="37" fontId="0" fillId="0" borderId="0" xfId="0" applyNumberFormat="1" applyFont="1" applyFill="1" applyAlignment="1">
      <alignment horizontal="left" vertical="top" wrapText="1"/>
    </xf>
    <xf numFmtId="37" fontId="112" fillId="0" borderId="11" xfId="85" applyNumberFormat="1" applyFont="1" applyFill="1" applyBorder="1" applyAlignment="1">
      <alignment horizontal="center" wrapText="1"/>
      <protection/>
    </xf>
    <xf numFmtId="37" fontId="112" fillId="0" borderId="12" xfId="85" applyNumberFormat="1" applyFont="1" applyFill="1" applyBorder="1" applyAlignment="1">
      <alignment horizontal="center" wrapText="1"/>
      <protection/>
    </xf>
    <xf numFmtId="37" fontId="112" fillId="0" borderId="31" xfId="85" applyNumberFormat="1" applyFont="1" applyFill="1" applyBorder="1" applyAlignment="1">
      <alignment horizontal="center" wrapText="1"/>
      <protection/>
    </xf>
    <xf numFmtId="37" fontId="9" fillId="0" borderId="11" xfId="0" applyNumberFormat="1" applyFont="1" applyFill="1" applyBorder="1" applyAlignment="1">
      <alignment horizontal="center" wrapText="1"/>
    </xf>
    <xf numFmtId="37" fontId="9" fillId="0" borderId="12" xfId="0" applyNumberFormat="1" applyFont="1" applyFill="1" applyBorder="1" applyAlignment="1">
      <alignment horizontal="center" wrapText="1"/>
    </xf>
    <xf numFmtId="37" fontId="9" fillId="0" borderId="31" xfId="0" applyNumberFormat="1" applyFont="1" applyFill="1" applyBorder="1" applyAlignment="1">
      <alignment horizontal="center" wrapText="1"/>
    </xf>
    <xf numFmtId="37" fontId="102" fillId="0" borderId="0" xfId="0" applyNumberFormat="1" applyFont="1" applyFill="1" applyAlignment="1">
      <alignment horizontal="left" vertical="top" wrapText="1"/>
    </xf>
    <xf numFmtId="37" fontId="10" fillId="33" borderId="0" xfId="0" applyNumberFormat="1" applyFont="1" applyFill="1" applyBorder="1" applyAlignment="1">
      <alignment horizontal="center" vertical="center" wrapText="1"/>
    </xf>
    <xf numFmtId="37" fontId="87" fillId="0" borderId="18" xfId="85" applyNumberFormat="1" applyFont="1" applyFill="1" applyBorder="1" applyAlignment="1">
      <alignment horizontal="center" wrapText="1"/>
      <protection/>
    </xf>
    <xf numFmtId="37" fontId="105" fillId="0" borderId="18" xfId="85" applyNumberFormat="1" applyFont="1" applyFill="1" applyBorder="1" applyAlignment="1">
      <alignment horizontal="center" vertical="center" wrapText="1"/>
      <protection/>
    </xf>
    <xf numFmtId="37" fontId="88" fillId="0" borderId="12" xfId="85" applyNumberFormat="1" applyFont="1" applyFill="1" applyBorder="1" applyAlignment="1">
      <alignment horizontal="center" wrapText="1"/>
      <protection/>
    </xf>
    <xf numFmtId="37" fontId="88" fillId="0" borderId="0" xfId="85" applyNumberFormat="1" applyFont="1" applyFill="1" applyBorder="1" applyAlignment="1">
      <alignment horizontal="center" wrapText="1"/>
      <protection/>
    </xf>
    <xf numFmtId="37" fontId="87" fillId="0" borderId="18" xfId="85" applyNumberFormat="1" applyFont="1" applyFill="1" applyBorder="1" applyAlignment="1">
      <alignment horizontal="center"/>
      <protection/>
    </xf>
    <xf numFmtId="37" fontId="88" fillId="0" borderId="18" xfId="85" applyNumberFormat="1" applyFont="1" applyFill="1" applyBorder="1" applyAlignment="1">
      <alignment horizontal="center"/>
      <protection/>
    </xf>
    <xf numFmtId="37" fontId="111" fillId="33" borderId="12" xfId="85" applyNumberFormat="1" applyFont="1" applyFill="1" applyBorder="1" applyAlignment="1">
      <alignment horizontal="center" wrapText="1"/>
      <protection/>
    </xf>
    <xf numFmtId="37" fontId="111" fillId="33" borderId="0" xfId="85" applyNumberFormat="1" applyFont="1" applyFill="1" applyBorder="1" applyAlignment="1">
      <alignment horizontal="center" wrapText="1"/>
      <protection/>
    </xf>
    <xf numFmtId="37" fontId="86" fillId="0" borderId="0" xfId="55" applyNumberFormat="1" applyFont="1" applyFill="1" applyBorder="1" applyAlignment="1">
      <alignment horizontal="center" wrapText="1"/>
    </xf>
    <xf numFmtId="37" fontId="9" fillId="0" borderId="0" xfId="75" applyNumberFormat="1" applyFont="1" applyFill="1" applyBorder="1" applyAlignment="1">
      <alignment horizontal="center" wrapText="1"/>
      <protection/>
    </xf>
    <xf numFmtId="37" fontId="5" fillId="0" borderId="0" xfId="75" applyNumberFormat="1" applyFont="1" applyFill="1" applyBorder="1" applyAlignment="1">
      <alignment horizontal="center" vertical="center" wrapText="1"/>
      <protection/>
    </xf>
    <xf numFmtId="0" fontId="8" fillId="0" borderId="47" xfId="84" applyFont="1" applyFill="1" applyBorder="1" applyAlignment="1">
      <alignment horizontal="center" wrapText="1"/>
      <protection/>
    </xf>
    <xf numFmtId="0" fontId="8" fillId="0" borderId="46" xfId="84" applyFont="1" applyFill="1" applyBorder="1" applyAlignment="1">
      <alignment horizontal="center" wrapText="1"/>
      <protection/>
    </xf>
    <xf numFmtId="0" fontId="8" fillId="0" borderId="48" xfId="84" applyFont="1" applyFill="1" applyBorder="1" applyAlignment="1">
      <alignment horizontal="center" wrapText="1"/>
      <protection/>
    </xf>
    <xf numFmtId="37" fontId="5" fillId="0" borderId="0" xfId="75" applyNumberFormat="1" applyFont="1" applyFill="1" applyBorder="1" applyAlignment="1">
      <alignment horizontal="center" wrapText="1"/>
      <protection/>
    </xf>
    <xf numFmtId="0" fontId="8" fillId="0" borderId="45" xfId="84" applyFont="1" applyFill="1" applyBorder="1" applyAlignment="1">
      <alignment horizontal="center" wrapText="1"/>
      <protection/>
    </xf>
    <xf numFmtId="0" fontId="86" fillId="0" borderId="47" xfId="84" applyFont="1" applyFill="1" applyBorder="1" applyAlignment="1">
      <alignment horizontal="center" vertical="top" wrapText="1"/>
      <protection/>
    </xf>
    <xf numFmtId="0" fontId="86" fillId="0" borderId="46" xfId="84" applyFont="1" applyFill="1" applyBorder="1" applyAlignment="1">
      <alignment horizontal="center" vertical="top" wrapText="1"/>
      <protection/>
    </xf>
    <xf numFmtId="0" fontId="0" fillId="0" borderId="30" xfId="84" applyFont="1" applyFill="1" applyBorder="1" applyAlignment="1">
      <alignment horizontal="center" wrapText="1"/>
      <protection/>
    </xf>
    <xf numFmtId="0" fontId="0" fillId="0" borderId="25" xfId="84" applyFont="1" applyFill="1" applyBorder="1" applyAlignment="1">
      <alignment horizontal="center" wrapText="1"/>
      <protection/>
    </xf>
    <xf numFmtId="0" fontId="0" fillId="0" borderId="44" xfId="84" applyFont="1" applyFill="1" applyBorder="1" applyAlignment="1">
      <alignment horizontal="center" wrapText="1"/>
      <protection/>
    </xf>
    <xf numFmtId="0" fontId="0" fillId="0" borderId="39" xfId="84" applyFont="1" applyFill="1" applyBorder="1" applyAlignment="1">
      <alignment horizontal="center" wrapText="1"/>
      <protection/>
    </xf>
    <xf numFmtId="0" fontId="87" fillId="0" borderId="42" xfId="75" applyFont="1" applyFill="1" applyBorder="1" applyAlignment="1" quotePrefix="1">
      <alignment horizontal="center" wrapText="1"/>
      <protection/>
    </xf>
    <xf numFmtId="0" fontId="87" fillId="0" borderId="23" xfId="75" applyFont="1" applyFill="1" applyBorder="1" applyAlignment="1" quotePrefix="1">
      <alignment horizontal="center" wrapText="1"/>
      <protection/>
    </xf>
    <xf numFmtId="0" fontId="87" fillId="0" borderId="38" xfId="75" applyFont="1" applyFill="1" applyBorder="1" applyAlignment="1" quotePrefix="1">
      <alignment horizontal="center" wrapText="1"/>
      <protection/>
    </xf>
    <xf numFmtId="0" fontId="86" fillId="0" borderId="13" xfId="75" applyFont="1" applyFill="1" applyBorder="1" applyAlignment="1">
      <alignment horizontal="center" wrapText="1"/>
      <protection/>
    </xf>
    <xf numFmtId="0" fontId="86" fillId="0" borderId="37" xfId="75" applyFont="1" applyFill="1" applyBorder="1" applyAlignment="1">
      <alignment horizontal="center" wrapText="1"/>
      <protection/>
    </xf>
    <xf numFmtId="0" fontId="86" fillId="0" borderId="44" xfId="75" applyFont="1" applyFill="1" applyBorder="1" applyAlignment="1">
      <alignment horizontal="center" wrapText="1"/>
      <protection/>
    </xf>
    <xf numFmtId="0" fontId="86" fillId="0" borderId="39" xfId="75" applyFont="1" applyFill="1" applyBorder="1" applyAlignment="1">
      <alignment horizontal="center" wrapText="1"/>
      <protection/>
    </xf>
    <xf numFmtId="0" fontId="87" fillId="0" borderId="13" xfId="75" applyFont="1" applyFill="1" applyBorder="1" applyAlignment="1">
      <alignment horizontal="center" wrapText="1"/>
      <protection/>
    </xf>
    <xf numFmtId="0" fontId="87" fillId="0" borderId="14" xfId="75" applyFont="1" applyFill="1" applyBorder="1" applyAlignment="1">
      <alignment horizontal="center" wrapText="1"/>
      <protection/>
    </xf>
    <xf numFmtId="0" fontId="87" fillId="0" borderId="37" xfId="75" applyFont="1" applyFill="1" applyBorder="1" applyAlignment="1">
      <alignment horizontal="center" wrapText="1"/>
      <protection/>
    </xf>
    <xf numFmtId="0" fontId="88" fillId="0" borderId="13" xfId="75" applyFont="1" applyFill="1" applyBorder="1" applyAlignment="1" quotePrefix="1">
      <alignment horizontal="center" wrapText="1"/>
      <protection/>
    </xf>
    <xf numFmtId="0" fontId="88" fillId="0" borderId="37" xfId="75" applyFont="1" applyFill="1" applyBorder="1" applyAlignment="1" quotePrefix="1">
      <alignment horizontal="center" wrapText="1"/>
      <protection/>
    </xf>
  </cellXfs>
  <cellStyles count="91">
    <cellStyle name="Normal" xfId="0"/>
    <cellStyle name="_FeeWaiver_rvsd_TBLS24-34_7-23-0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3" xfId="47"/>
    <cellStyle name="Comma 4" xfId="48"/>
    <cellStyle name="Comma 4 2" xfId="49"/>
    <cellStyle name="Comma 5" xfId="50"/>
    <cellStyle name="Comma 6" xfId="51"/>
    <cellStyle name="Comma 6 2" xfId="52"/>
    <cellStyle name="Comma 7" xfId="53"/>
    <cellStyle name="Comma 7 2" xfId="54"/>
    <cellStyle name="Comma 7 3" xfId="55"/>
    <cellStyle name="Comma 7 4" xfId="56"/>
    <cellStyle name="Comma 8" xfId="57"/>
    <cellStyle name="Currency" xfId="58"/>
    <cellStyle name="Currency [0]" xfId="59"/>
    <cellStyle name="Currency 2" xfId="60"/>
    <cellStyle name="Currency 2 2" xfId="61"/>
    <cellStyle name="Currency 3" xfId="62"/>
    <cellStyle name="Currency 3 2" xfId="63"/>
    <cellStyle name="Explanatory Text" xfId="64"/>
    <cellStyle name="Good" xfId="65"/>
    <cellStyle name="Heading 1" xfId="66"/>
    <cellStyle name="Heading 2" xfId="67"/>
    <cellStyle name="Heading 3" xfId="68"/>
    <cellStyle name="Heading 4" xfId="69"/>
    <cellStyle name="Input" xfId="70"/>
    <cellStyle name="Linked Cell" xfId="71"/>
    <cellStyle name="Neutral" xfId="72"/>
    <cellStyle name="Normal 10" xfId="73"/>
    <cellStyle name="Normal 2" xfId="74"/>
    <cellStyle name="Normal 2 2" xfId="75"/>
    <cellStyle name="Normal 3" xfId="76"/>
    <cellStyle name="Normal 4" xfId="77"/>
    <cellStyle name="Normal 4 2" xfId="78"/>
    <cellStyle name="Normal 5" xfId="79"/>
    <cellStyle name="Normal 5 2" xfId="80"/>
    <cellStyle name="Normal 5 2 2" xfId="81"/>
    <cellStyle name="Normal 5 2 3" xfId="82"/>
    <cellStyle name="Normal 5 2 4" xfId="83"/>
    <cellStyle name="Normal 5 2 5" xfId="84"/>
    <cellStyle name="Normal 5 3" xfId="85"/>
    <cellStyle name="Normal 5 4" xfId="86"/>
    <cellStyle name="Normal 5 5" xfId="87"/>
    <cellStyle name="Normal 5 6" xfId="88"/>
    <cellStyle name="Normal 6" xfId="89"/>
    <cellStyle name="Normal 7" xfId="90"/>
    <cellStyle name="Normal 7 2" xfId="91"/>
    <cellStyle name="Normal 8" xfId="92"/>
    <cellStyle name="Normal 8 2" xfId="93"/>
    <cellStyle name="Normal 9" xfId="94"/>
    <cellStyle name="Note" xfId="95"/>
    <cellStyle name="Output" xfId="96"/>
    <cellStyle name="Percent" xfId="97"/>
    <cellStyle name="Percent 2" xfId="98"/>
    <cellStyle name="Percent 3" xfId="99"/>
    <cellStyle name="Percent 4" xfId="100"/>
    <cellStyle name="Style 1" xfId="101"/>
    <cellStyle name="Title" xfId="102"/>
    <cellStyle name="Total"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Y51"/>
  <sheetViews>
    <sheetView tabSelected="1" zoomScale="110" zoomScaleNormal="11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A42" sqref="A42"/>
    </sheetView>
  </sheetViews>
  <sheetFormatPr defaultColWidth="9.33203125" defaultRowHeight="12.75"/>
  <cols>
    <col min="1" max="1" width="2.33203125" style="77" customWidth="1"/>
    <col min="2" max="2" width="22" style="77" customWidth="1"/>
    <col min="3" max="3" width="14.16015625" style="77" bestFit="1" customWidth="1"/>
    <col min="4" max="4" width="1.83203125" style="77" customWidth="1"/>
    <col min="5" max="5" width="14.5" style="77" bestFit="1" customWidth="1"/>
    <col min="6" max="6" width="12.5" style="77" bestFit="1" customWidth="1"/>
    <col min="7" max="7" width="14.16015625" style="77" bestFit="1" customWidth="1"/>
    <col min="8" max="8" width="2.83203125" style="277" customWidth="1"/>
    <col min="9" max="9" width="13.33203125" style="77" bestFit="1" customWidth="1"/>
    <col min="10" max="10" width="1.83203125" style="77" customWidth="1"/>
    <col min="11" max="11" width="12.83203125" style="77" customWidth="1"/>
    <col min="12" max="13" width="1.83203125" style="77" customWidth="1"/>
    <col min="14" max="14" width="13.66015625" style="77" customWidth="1"/>
    <col min="15" max="15" width="2.83203125" style="277" customWidth="1"/>
    <col min="16" max="19" width="14.33203125" style="77" customWidth="1"/>
    <col min="20" max="20" width="2.66015625" style="77" customWidth="1"/>
    <col min="21" max="24" width="12.83203125" style="77" customWidth="1"/>
    <col min="25" max="16384" width="9.33203125" style="77" customWidth="1"/>
  </cols>
  <sheetData>
    <row r="1" spans="2:24" ht="18" customHeight="1">
      <c r="B1" s="13" t="s">
        <v>153</v>
      </c>
      <c r="X1" s="278" t="s">
        <v>167</v>
      </c>
    </row>
    <row r="2" spans="2:24" ht="15.75">
      <c r="B2" s="279"/>
      <c r="X2" s="280"/>
    </row>
    <row r="3" spans="2:24" s="281" customFormat="1" ht="15" thickBot="1">
      <c r="B3" s="282"/>
      <c r="C3" s="283">
        <v>-1</v>
      </c>
      <c r="D3" s="283"/>
      <c r="E3" s="283">
        <v>-2</v>
      </c>
      <c r="F3" s="283">
        <v>-3</v>
      </c>
      <c r="G3" s="283">
        <v>-4</v>
      </c>
      <c r="H3" s="284"/>
      <c r="I3" s="283">
        <v>-5</v>
      </c>
      <c r="J3" s="283"/>
      <c r="K3" s="285" t="s">
        <v>59</v>
      </c>
      <c r="L3" s="283"/>
      <c r="M3" s="286"/>
      <c r="N3" s="285" t="s">
        <v>60</v>
      </c>
      <c r="O3" s="287"/>
      <c r="P3" s="283">
        <v>-8</v>
      </c>
      <c r="Q3" s="283">
        <v>-9</v>
      </c>
      <c r="R3" s="283">
        <v>-10</v>
      </c>
      <c r="S3" s="283">
        <v>-11</v>
      </c>
      <c r="T3" s="287"/>
      <c r="U3" s="288">
        <v>-12</v>
      </c>
      <c r="V3" s="289">
        <v>-13</v>
      </c>
      <c r="W3" s="289">
        <v>-14</v>
      </c>
      <c r="X3" s="290">
        <v>-15</v>
      </c>
    </row>
    <row r="4" spans="3:25" s="291" customFormat="1" ht="18" customHeight="1">
      <c r="C4" s="413" t="s">
        <v>74</v>
      </c>
      <c r="D4" s="413"/>
      <c r="E4" s="413"/>
      <c r="F4" s="413"/>
      <c r="G4" s="413"/>
      <c r="H4" s="292"/>
      <c r="I4" s="418" t="s">
        <v>75</v>
      </c>
      <c r="J4" s="418"/>
      <c r="K4" s="418"/>
      <c r="L4" s="418"/>
      <c r="M4" s="418"/>
      <c r="N4" s="418"/>
      <c r="O4" s="292"/>
      <c r="P4" s="414" t="s">
        <v>151</v>
      </c>
      <c r="Q4" s="414"/>
      <c r="R4" s="414"/>
      <c r="S4" s="414"/>
      <c r="T4" s="293"/>
      <c r="U4" s="406" t="s">
        <v>152</v>
      </c>
      <c r="V4" s="407"/>
      <c r="W4" s="407"/>
      <c r="X4" s="408"/>
      <c r="Y4" s="294"/>
    </row>
    <row r="5" spans="1:25" s="291" customFormat="1" ht="15" customHeight="1">
      <c r="A5" s="295"/>
      <c r="B5" s="295"/>
      <c r="C5" s="296"/>
      <c r="D5" s="296"/>
      <c r="E5" s="419" t="s">
        <v>114</v>
      </c>
      <c r="F5" s="296"/>
      <c r="G5" s="296"/>
      <c r="H5" s="297"/>
      <c r="I5" s="415" t="s">
        <v>57</v>
      </c>
      <c r="J5" s="415"/>
      <c r="K5" s="415"/>
      <c r="L5" s="415"/>
      <c r="M5" s="298"/>
      <c r="N5" s="299" t="s">
        <v>69</v>
      </c>
      <c r="O5" s="297"/>
      <c r="P5" s="416"/>
      <c r="Q5" s="417"/>
      <c r="R5" s="417"/>
      <c r="S5" s="417"/>
      <c r="T5" s="300"/>
      <c r="U5" s="409"/>
      <c r="V5" s="410"/>
      <c r="W5" s="410"/>
      <c r="X5" s="411"/>
      <c r="Y5" s="294"/>
    </row>
    <row r="6" spans="2:24" s="301" customFormat="1" ht="84" customHeight="1" thickBot="1">
      <c r="B6" s="302"/>
      <c r="C6" s="302" t="s">
        <v>73</v>
      </c>
      <c r="D6" s="302"/>
      <c r="E6" s="420"/>
      <c r="F6" s="302" t="s">
        <v>112</v>
      </c>
      <c r="G6" s="302" t="s">
        <v>71</v>
      </c>
      <c r="H6" s="303"/>
      <c r="I6" s="302" t="s">
        <v>58</v>
      </c>
      <c r="J6" s="412" t="s">
        <v>111</v>
      </c>
      <c r="K6" s="412"/>
      <c r="L6" s="412"/>
      <c r="M6" s="302"/>
      <c r="N6" s="304" t="s">
        <v>113</v>
      </c>
      <c r="O6" s="303"/>
      <c r="P6" s="302" t="s">
        <v>63</v>
      </c>
      <c r="Q6" s="302" t="s">
        <v>115</v>
      </c>
      <c r="R6" s="302" t="s">
        <v>33</v>
      </c>
      <c r="S6" s="302" t="s">
        <v>76</v>
      </c>
      <c r="T6" s="303"/>
      <c r="U6" s="305" t="s">
        <v>77</v>
      </c>
      <c r="V6" s="306" t="s">
        <v>78</v>
      </c>
      <c r="W6" s="306" t="s">
        <v>135</v>
      </c>
      <c r="X6" s="307" t="s">
        <v>79</v>
      </c>
    </row>
    <row r="7" spans="2:24" s="308" customFormat="1" ht="33.75">
      <c r="B7" s="309"/>
      <c r="C7" s="309"/>
      <c r="D7" s="309"/>
      <c r="E7" s="309"/>
      <c r="F7" s="309"/>
      <c r="G7" s="308" t="s">
        <v>70</v>
      </c>
      <c r="H7" s="309"/>
      <c r="I7" s="308" t="s">
        <v>68</v>
      </c>
      <c r="K7" s="308" t="s">
        <v>132</v>
      </c>
      <c r="N7" s="308" t="s">
        <v>133</v>
      </c>
      <c r="O7" s="309"/>
      <c r="P7" s="310" t="s">
        <v>116</v>
      </c>
      <c r="Q7" s="309" t="s">
        <v>117</v>
      </c>
      <c r="R7" s="339" t="s">
        <v>72</v>
      </c>
      <c r="S7" s="310" t="s">
        <v>118</v>
      </c>
      <c r="T7" s="309"/>
      <c r="U7" s="311" t="s">
        <v>109</v>
      </c>
      <c r="V7" s="312" t="s">
        <v>110</v>
      </c>
      <c r="W7" s="312" t="s">
        <v>119</v>
      </c>
      <c r="X7" s="313" t="s">
        <v>120</v>
      </c>
    </row>
    <row r="8" spans="21:24" ht="6" customHeight="1">
      <c r="U8" s="272"/>
      <c r="V8" s="270"/>
      <c r="W8" s="270"/>
      <c r="X8" s="271"/>
    </row>
    <row r="9" spans="2:24" s="314" customFormat="1" ht="12.75" customHeight="1">
      <c r="B9" s="315" t="s">
        <v>0</v>
      </c>
      <c r="C9" s="315">
        <v>46814209</v>
      </c>
      <c r="D9" s="315"/>
      <c r="E9" s="316">
        <v>40349947</v>
      </c>
      <c r="F9" s="314">
        <v>3981406</v>
      </c>
      <c r="G9" s="314">
        <f aca="true" t="shared" si="0" ref="G9:G31">C9+E9+F9</f>
        <v>91145562</v>
      </c>
      <c r="H9" s="315"/>
      <c r="I9" s="314">
        <f>'(B) Base Bud Adj'!T9</f>
        <v>2945600</v>
      </c>
      <c r="K9" s="314">
        <f>'(C) 12-13 Expenditure Adjust.'!X9</f>
        <v>1583500</v>
      </c>
      <c r="N9" s="314">
        <f>'(D) Tuition Fee Revenue'!H9+'(D) Tuition Fee Revenue'!J9</f>
        <v>1153000</v>
      </c>
      <c r="O9" s="315"/>
      <c r="P9" s="314">
        <f>C9+K9+I9</f>
        <v>51343309</v>
      </c>
      <c r="Q9" s="314">
        <f aca="true" t="shared" si="1" ref="Q9:Q31">E9+N9</f>
        <v>41502947</v>
      </c>
      <c r="R9" s="314">
        <f aca="true" t="shared" si="2" ref="R9:R31">F9</f>
        <v>3981406</v>
      </c>
      <c r="S9" s="314">
        <f aca="true" t="shared" si="3" ref="S9:S31">P9+Q9+R9</f>
        <v>96827662</v>
      </c>
      <c r="U9" s="317">
        <f>E9-'(E) Tuit Fee Discounts'!C8</f>
        <v>24011947</v>
      </c>
      <c r="V9" s="318">
        <f>'(D) Tuition Fee Revenue'!R9</f>
        <v>897000</v>
      </c>
      <c r="W9" s="318">
        <f>U9+V9</f>
        <v>24908947</v>
      </c>
      <c r="X9" s="319">
        <f>P9+R9+W9</f>
        <v>80233662</v>
      </c>
    </row>
    <row r="10" spans="2:24" ht="12.75" customHeight="1">
      <c r="B10" s="277" t="s">
        <v>1</v>
      </c>
      <c r="C10" s="277">
        <v>43763210</v>
      </c>
      <c r="D10" s="277"/>
      <c r="E10" s="320">
        <v>24359900</v>
      </c>
      <c r="F10" s="77">
        <v>1619760</v>
      </c>
      <c r="G10" s="77">
        <f t="shared" si="0"/>
        <v>69742870</v>
      </c>
      <c r="I10" s="77">
        <f>'(B) Base Bud Adj'!T10</f>
        <v>2464300</v>
      </c>
      <c r="K10" s="77">
        <f>'(C) 12-13 Expenditure Adjust.'!X10</f>
        <v>2269400</v>
      </c>
      <c r="N10" s="77">
        <f>'(D) Tuition Fee Revenue'!H10+'(D) Tuition Fee Revenue'!J10</f>
        <v>667000</v>
      </c>
      <c r="P10" s="314">
        <f aca="true" t="shared" si="4" ref="P10:P31">C10+K10+I10</f>
        <v>48496910</v>
      </c>
      <c r="Q10" s="77">
        <f t="shared" si="1"/>
        <v>25026900</v>
      </c>
      <c r="R10" s="77">
        <f t="shared" si="2"/>
        <v>1619760</v>
      </c>
      <c r="S10" s="77">
        <f t="shared" si="3"/>
        <v>75143570</v>
      </c>
      <c r="U10" s="321">
        <f>E10-'(E) Tuit Fee Discounts'!C9</f>
        <v>18281800</v>
      </c>
      <c r="V10" s="270">
        <f>'(D) Tuition Fee Revenue'!R10</f>
        <v>513000</v>
      </c>
      <c r="W10" s="270">
        <f>U10+V10</f>
        <v>18794800</v>
      </c>
      <c r="X10" s="271">
        <f>P10+W10+R10</f>
        <v>68911470</v>
      </c>
    </row>
    <row r="11" spans="2:24" ht="12.75" customHeight="1">
      <c r="B11" s="277" t="s">
        <v>2</v>
      </c>
      <c r="C11" s="277">
        <v>76558332</v>
      </c>
      <c r="D11" s="277"/>
      <c r="E11" s="320">
        <v>81373000</v>
      </c>
      <c r="F11" s="77">
        <v>10401000</v>
      </c>
      <c r="G11" s="77">
        <f t="shared" si="0"/>
        <v>168332332</v>
      </c>
      <c r="I11" s="77">
        <f>'(B) Base Bud Adj'!T11</f>
        <v>7262100</v>
      </c>
      <c r="K11" s="77">
        <f>'(C) 12-13 Expenditure Adjust.'!X11</f>
        <v>2134100</v>
      </c>
      <c r="N11" s="77">
        <f>'(D) Tuition Fee Revenue'!H11+'(D) Tuition Fee Revenue'!J11</f>
        <v>711000</v>
      </c>
      <c r="P11" s="314">
        <f t="shared" si="4"/>
        <v>85954532</v>
      </c>
      <c r="Q11" s="77">
        <f t="shared" si="1"/>
        <v>82084000</v>
      </c>
      <c r="R11" s="77">
        <f t="shared" si="2"/>
        <v>10401000</v>
      </c>
      <c r="S11" s="77">
        <f t="shared" si="3"/>
        <v>178439532</v>
      </c>
      <c r="U11" s="321">
        <f>E11-'(E) Tuit Fee Discounts'!C10</f>
        <v>58804500</v>
      </c>
      <c r="V11" s="270">
        <f>'(D) Tuition Fee Revenue'!R11</f>
        <v>488000</v>
      </c>
      <c r="W11" s="270">
        <f aca="true" t="shared" si="5" ref="W11:W31">U11+V11</f>
        <v>59292500</v>
      </c>
      <c r="X11" s="271">
        <f aca="true" t="shared" si="6" ref="X11:X31">P11+W11+R11</f>
        <v>155648032</v>
      </c>
    </row>
    <row r="12" spans="2:24" ht="12.75" customHeight="1">
      <c r="B12" s="277" t="s">
        <v>3</v>
      </c>
      <c r="C12" s="277">
        <v>55890452</v>
      </c>
      <c r="D12" s="277"/>
      <c r="E12" s="320">
        <v>61956920</v>
      </c>
      <c r="F12" s="77">
        <v>3898000</v>
      </c>
      <c r="G12" s="77">
        <f t="shared" si="0"/>
        <v>121745372</v>
      </c>
      <c r="I12" s="77">
        <f>'(B) Base Bud Adj'!T12</f>
        <v>3789800</v>
      </c>
      <c r="K12" s="77">
        <f>'(C) 12-13 Expenditure Adjust.'!X12</f>
        <v>2199800</v>
      </c>
      <c r="N12" s="77">
        <f>'(D) Tuition Fee Revenue'!H12+'(D) Tuition Fee Revenue'!J12</f>
        <v>941000</v>
      </c>
      <c r="P12" s="314">
        <f t="shared" si="4"/>
        <v>61880052</v>
      </c>
      <c r="Q12" s="77">
        <f t="shared" si="1"/>
        <v>62897920</v>
      </c>
      <c r="R12" s="77">
        <f t="shared" si="2"/>
        <v>3898000</v>
      </c>
      <c r="S12" s="77">
        <f t="shared" si="3"/>
        <v>128675972</v>
      </c>
      <c r="U12" s="321">
        <f>E12-'(E) Tuit Fee Discounts'!C11</f>
        <v>33879320</v>
      </c>
      <c r="V12" s="270">
        <f>'(D) Tuition Fee Revenue'!R12</f>
        <v>675000</v>
      </c>
      <c r="W12" s="270">
        <f t="shared" si="5"/>
        <v>34554320</v>
      </c>
      <c r="X12" s="271">
        <f t="shared" si="6"/>
        <v>100332372</v>
      </c>
    </row>
    <row r="13" spans="2:24" ht="12.75" customHeight="1">
      <c r="B13" s="277" t="s">
        <v>28</v>
      </c>
      <c r="C13" s="277">
        <v>58875861</v>
      </c>
      <c r="D13" s="277"/>
      <c r="E13" s="320">
        <v>75295277</v>
      </c>
      <c r="F13" s="77">
        <v>22455551</v>
      </c>
      <c r="G13" s="77">
        <f t="shared" si="0"/>
        <v>156626689</v>
      </c>
      <c r="I13" s="77">
        <f>'(B) Base Bud Adj'!T13</f>
        <v>5711200</v>
      </c>
      <c r="K13" s="77">
        <f>'(C) 12-13 Expenditure Adjust.'!X13</f>
        <v>2560200</v>
      </c>
      <c r="N13" s="77">
        <f>'(D) Tuition Fee Revenue'!H13+'(D) Tuition Fee Revenue'!J13</f>
        <v>629000</v>
      </c>
      <c r="P13" s="314">
        <f t="shared" si="4"/>
        <v>67147261</v>
      </c>
      <c r="Q13" s="77">
        <f t="shared" si="1"/>
        <v>75924277</v>
      </c>
      <c r="R13" s="77">
        <f t="shared" si="2"/>
        <v>22455551</v>
      </c>
      <c r="S13" s="77">
        <f t="shared" si="3"/>
        <v>165527089</v>
      </c>
      <c r="U13" s="321">
        <f>E13-'(E) Tuit Fee Discounts'!C12</f>
        <v>54127577</v>
      </c>
      <c r="V13" s="270">
        <f>'(D) Tuition Fee Revenue'!R13</f>
        <v>451000</v>
      </c>
      <c r="W13" s="270">
        <f t="shared" si="5"/>
        <v>54578577</v>
      </c>
      <c r="X13" s="271">
        <f t="shared" si="6"/>
        <v>144181389</v>
      </c>
    </row>
    <row r="14" spans="2:24" ht="12.75" customHeight="1">
      <c r="B14" s="277" t="s">
        <v>4</v>
      </c>
      <c r="C14" s="277">
        <v>100654232</v>
      </c>
      <c r="D14" s="277"/>
      <c r="E14" s="320">
        <v>108469680</v>
      </c>
      <c r="F14" s="77">
        <v>10178825</v>
      </c>
      <c r="G14" s="77">
        <f t="shared" si="0"/>
        <v>219302737</v>
      </c>
      <c r="I14" s="77">
        <f>'(B) Base Bud Adj'!T14</f>
        <v>4472600</v>
      </c>
      <c r="K14" s="77">
        <f>'(C) 12-13 Expenditure Adjust.'!X14</f>
        <v>3477900</v>
      </c>
      <c r="N14" s="77">
        <f>'(D) Tuition Fee Revenue'!H14+'(D) Tuition Fee Revenue'!J14</f>
        <v>-49000</v>
      </c>
      <c r="P14" s="314">
        <f t="shared" si="4"/>
        <v>108604732</v>
      </c>
      <c r="Q14" s="77">
        <f t="shared" si="1"/>
        <v>108420680</v>
      </c>
      <c r="R14" s="77">
        <f t="shared" si="2"/>
        <v>10178825</v>
      </c>
      <c r="S14" s="77">
        <f t="shared" si="3"/>
        <v>227204237</v>
      </c>
      <c r="U14" s="321">
        <f>E14-'(E) Tuit Fee Discounts'!C13</f>
        <v>72987180</v>
      </c>
      <c r="V14" s="270">
        <f>'(D) Tuition Fee Revenue'!R14</f>
        <v>-326000</v>
      </c>
      <c r="W14" s="270">
        <f t="shared" si="5"/>
        <v>72661180</v>
      </c>
      <c r="X14" s="271">
        <f t="shared" si="6"/>
        <v>191444737</v>
      </c>
    </row>
    <row r="15" spans="2:24" ht="12.75" customHeight="1">
      <c r="B15" s="277" t="s">
        <v>5</v>
      </c>
      <c r="C15" s="277">
        <v>108382561</v>
      </c>
      <c r="D15" s="277"/>
      <c r="E15" s="320">
        <v>186306633</v>
      </c>
      <c r="F15" s="77">
        <v>20119483</v>
      </c>
      <c r="G15" s="77">
        <f t="shared" si="0"/>
        <v>314808677</v>
      </c>
      <c r="I15" s="77">
        <f>'(B) Base Bud Adj'!T15</f>
        <v>15223300</v>
      </c>
      <c r="K15" s="77">
        <f>'(C) 12-13 Expenditure Adjust.'!X15</f>
        <v>6458500</v>
      </c>
      <c r="N15" s="77">
        <f>'(D) Tuition Fee Revenue'!H15+'(D) Tuition Fee Revenue'!J15</f>
        <v>-1459000</v>
      </c>
      <c r="P15" s="314">
        <f t="shared" si="4"/>
        <v>130064361</v>
      </c>
      <c r="Q15" s="77">
        <f t="shared" si="1"/>
        <v>184847633</v>
      </c>
      <c r="R15" s="77">
        <f t="shared" si="2"/>
        <v>20119483</v>
      </c>
      <c r="S15" s="77">
        <f t="shared" si="3"/>
        <v>335031477</v>
      </c>
      <c r="U15" s="321">
        <f>E15-'(E) Tuit Fee Discounts'!C14</f>
        <v>140530733</v>
      </c>
      <c r="V15" s="270">
        <f>'(D) Tuition Fee Revenue'!R15</f>
        <v>-1883000</v>
      </c>
      <c r="W15" s="270">
        <f t="shared" si="5"/>
        <v>138647733</v>
      </c>
      <c r="X15" s="271">
        <f t="shared" si="6"/>
        <v>288831577</v>
      </c>
    </row>
    <row r="16" spans="2:24" ht="12.75" customHeight="1">
      <c r="B16" s="277" t="s">
        <v>6</v>
      </c>
      <c r="C16" s="277">
        <v>55618510</v>
      </c>
      <c r="D16" s="277"/>
      <c r="E16" s="320">
        <v>42733000</v>
      </c>
      <c r="F16" s="77">
        <v>8613750</v>
      </c>
      <c r="G16" s="77">
        <f t="shared" si="0"/>
        <v>106965260</v>
      </c>
      <c r="I16" s="77">
        <f>'(B) Base Bud Adj'!T16</f>
        <v>3643800</v>
      </c>
      <c r="K16" s="77">
        <f>'(C) 12-13 Expenditure Adjust.'!X16</f>
        <v>1152900</v>
      </c>
      <c r="N16" s="77">
        <f>'(D) Tuition Fee Revenue'!H16+'(D) Tuition Fee Revenue'!J16</f>
        <v>277000</v>
      </c>
      <c r="P16" s="314">
        <f t="shared" si="4"/>
        <v>60415210</v>
      </c>
      <c r="Q16" s="77">
        <f t="shared" si="1"/>
        <v>43010000</v>
      </c>
      <c r="R16" s="77">
        <f t="shared" si="2"/>
        <v>8613750</v>
      </c>
      <c r="S16" s="77">
        <f t="shared" si="3"/>
        <v>112038960</v>
      </c>
      <c r="U16" s="321">
        <f>E16-'(E) Tuit Fee Discounts'!C15</f>
        <v>28639200</v>
      </c>
      <c r="V16" s="270">
        <f>'(D) Tuition Fee Revenue'!R16</f>
        <v>79000</v>
      </c>
      <c r="W16" s="270">
        <f t="shared" si="5"/>
        <v>28718200</v>
      </c>
      <c r="X16" s="271">
        <f t="shared" si="6"/>
        <v>97747160</v>
      </c>
    </row>
    <row r="17" spans="2:24" ht="12.75" customHeight="1">
      <c r="B17" s="277" t="s">
        <v>7</v>
      </c>
      <c r="C17" s="277">
        <v>121928936.16</v>
      </c>
      <c r="D17" s="277"/>
      <c r="E17" s="320">
        <v>176179000</v>
      </c>
      <c r="F17" s="77">
        <v>29386470</v>
      </c>
      <c r="G17" s="77">
        <f t="shared" si="0"/>
        <v>327494406.15999997</v>
      </c>
      <c r="I17" s="77">
        <f>'(B) Base Bud Adj'!T17</f>
        <v>15497100</v>
      </c>
      <c r="K17" s="77">
        <f>'(C) 12-13 Expenditure Adjust.'!X17</f>
        <v>4128800</v>
      </c>
      <c r="N17" s="77">
        <f>'(D) Tuition Fee Revenue'!H17+'(D) Tuition Fee Revenue'!J17</f>
        <v>18000</v>
      </c>
      <c r="P17" s="314">
        <f t="shared" si="4"/>
        <v>141554836.16</v>
      </c>
      <c r="Q17" s="77">
        <f t="shared" si="1"/>
        <v>176197000</v>
      </c>
      <c r="R17" s="77">
        <f t="shared" si="2"/>
        <v>29386470</v>
      </c>
      <c r="S17" s="77">
        <f t="shared" si="3"/>
        <v>347138306.15999997</v>
      </c>
      <c r="U17" s="321">
        <f>E17-'(E) Tuit Fee Discounts'!C16</f>
        <v>126286400</v>
      </c>
      <c r="V17" s="270">
        <f>'(D) Tuition Fee Revenue'!R17</f>
        <v>-406000</v>
      </c>
      <c r="W17" s="270">
        <f t="shared" si="5"/>
        <v>125880400</v>
      </c>
      <c r="X17" s="271">
        <f t="shared" si="6"/>
        <v>296821706.15999997</v>
      </c>
    </row>
    <row r="18" spans="2:24" ht="12.75" customHeight="1">
      <c r="B18" s="277" t="s">
        <v>8</v>
      </c>
      <c r="C18" s="277">
        <v>90695039</v>
      </c>
      <c r="D18" s="277"/>
      <c r="E18" s="320">
        <v>112165375</v>
      </c>
      <c r="F18" s="77">
        <v>16607970</v>
      </c>
      <c r="G18" s="77">
        <f t="shared" si="0"/>
        <v>219468384</v>
      </c>
      <c r="I18" s="77">
        <f>'(B) Base Bud Adj'!T18</f>
        <v>8674600</v>
      </c>
      <c r="K18" s="77">
        <f>'(C) 12-13 Expenditure Adjust.'!X18</f>
        <v>4174400</v>
      </c>
      <c r="N18" s="77">
        <f>'(D) Tuition Fee Revenue'!H18+'(D) Tuition Fee Revenue'!J18</f>
        <v>2222000</v>
      </c>
      <c r="P18" s="314">
        <f t="shared" si="4"/>
        <v>103544039</v>
      </c>
      <c r="Q18" s="77">
        <f t="shared" si="1"/>
        <v>114387375</v>
      </c>
      <c r="R18" s="77">
        <f t="shared" si="2"/>
        <v>16607970</v>
      </c>
      <c r="S18" s="77">
        <f t="shared" si="3"/>
        <v>234539384</v>
      </c>
      <c r="U18" s="321">
        <f>E18-'(E) Tuit Fee Discounts'!C17</f>
        <v>70513575</v>
      </c>
      <c r="V18" s="270">
        <f>'(D) Tuition Fee Revenue'!R18</f>
        <v>1965000</v>
      </c>
      <c r="W18" s="270">
        <f t="shared" si="5"/>
        <v>72478575</v>
      </c>
      <c r="X18" s="271">
        <f t="shared" si="6"/>
        <v>192630584</v>
      </c>
    </row>
    <row r="19" spans="2:24" ht="12.75" customHeight="1">
      <c r="B19" s="277" t="s">
        <v>9</v>
      </c>
      <c r="C19" s="277">
        <v>21889476</v>
      </c>
      <c r="D19" s="277"/>
      <c r="E19" s="320">
        <v>5217552</v>
      </c>
      <c r="F19" s="77">
        <v>3651914</v>
      </c>
      <c r="G19" s="77">
        <f t="shared" si="0"/>
        <v>30758942</v>
      </c>
      <c r="I19" s="77">
        <f>'(B) Base Bud Adj'!T19</f>
        <v>676500</v>
      </c>
      <c r="K19" s="77">
        <f>'(C) 12-13 Expenditure Adjust.'!X19</f>
        <v>618600</v>
      </c>
      <c r="N19" s="77">
        <f>'(D) Tuition Fee Revenue'!H19+'(D) Tuition Fee Revenue'!J19</f>
        <v>346000</v>
      </c>
      <c r="P19" s="314">
        <f t="shared" si="4"/>
        <v>23184576</v>
      </c>
      <c r="Q19" s="77">
        <f t="shared" si="1"/>
        <v>5563552</v>
      </c>
      <c r="R19" s="77">
        <f t="shared" si="2"/>
        <v>3651914</v>
      </c>
      <c r="S19" s="77">
        <f t="shared" si="3"/>
        <v>32400042</v>
      </c>
      <c r="U19" s="321">
        <f>E19-'(E) Tuit Fee Discounts'!C18</f>
        <v>3572052</v>
      </c>
      <c r="V19" s="270">
        <f>'(D) Tuition Fee Revenue'!R19</f>
        <v>240000</v>
      </c>
      <c r="W19" s="270">
        <f t="shared" si="5"/>
        <v>3812052</v>
      </c>
      <c r="X19" s="271">
        <f t="shared" si="6"/>
        <v>30648542</v>
      </c>
    </row>
    <row r="20" spans="2:24" ht="12.75" customHeight="1">
      <c r="B20" s="277" t="s">
        <v>10</v>
      </c>
      <c r="C20" s="277">
        <v>49013483</v>
      </c>
      <c r="D20" s="277"/>
      <c r="E20" s="320">
        <v>23770271</v>
      </c>
      <c r="F20" s="77">
        <v>2166730</v>
      </c>
      <c r="G20" s="77">
        <f t="shared" si="0"/>
        <v>74950484</v>
      </c>
      <c r="I20" s="77">
        <f>'(B) Base Bud Adj'!T20</f>
        <v>2113100</v>
      </c>
      <c r="K20" s="77">
        <f>'(C) 12-13 Expenditure Adjust.'!X20</f>
        <v>966200</v>
      </c>
      <c r="N20" s="77">
        <f>'(D) Tuition Fee Revenue'!H20+'(D) Tuition Fee Revenue'!J20</f>
        <v>664000</v>
      </c>
      <c r="P20" s="314">
        <f t="shared" si="4"/>
        <v>52092783</v>
      </c>
      <c r="Q20" s="77">
        <f t="shared" si="1"/>
        <v>24434271</v>
      </c>
      <c r="R20" s="77">
        <f t="shared" si="2"/>
        <v>2166730</v>
      </c>
      <c r="S20" s="77">
        <f t="shared" si="3"/>
        <v>78693784</v>
      </c>
      <c r="U20" s="321">
        <f>E20-'(E) Tuit Fee Discounts'!C19</f>
        <v>15027371</v>
      </c>
      <c r="V20" s="270">
        <f>'(D) Tuition Fee Revenue'!R20</f>
        <v>510000</v>
      </c>
      <c r="W20" s="270">
        <f t="shared" si="5"/>
        <v>15537371</v>
      </c>
      <c r="X20" s="271">
        <f t="shared" si="6"/>
        <v>69796884</v>
      </c>
    </row>
    <row r="21" spans="2:24" ht="12.75" customHeight="1">
      <c r="B21" s="277" t="s">
        <v>11</v>
      </c>
      <c r="C21" s="277">
        <v>123002396</v>
      </c>
      <c r="D21" s="277"/>
      <c r="E21" s="320">
        <v>175803255</v>
      </c>
      <c r="F21" s="77">
        <v>33032656</v>
      </c>
      <c r="G21" s="77">
        <f t="shared" si="0"/>
        <v>331838307</v>
      </c>
      <c r="I21" s="77">
        <f>'(B) Base Bud Adj'!T21</f>
        <v>13792200</v>
      </c>
      <c r="K21" s="77">
        <f>'(C) 12-13 Expenditure Adjust.'!X21</f>
        <v>4864700</v>
      </c>
      <c r="N21" s="77">
        <f>'(D) Tuition Fee Revenue'!H21+'(D) Tuition Fee Revenue'!J21</f>
        <v>3725000</v>
      </c>
      <c r="P21" s="314">
        <f t="shared" si="4"/>
        <v>141659296</v>
      </c>
      <c r="Q21" s="77">
        <f t="shared" si="1"/>
        <v>179528255</v>
      </c>
      <c r="R21" s="77">
        <f t="shared" si="2"/>
        <v>33032656</v>
      </c>
      <c r="S21" s="77">
        <f t="shared" si="3"/>
        <v>354220207</v>
      </c>
      <c r="U21" s="321">
        <f>E21-'(E) Tuit Fee Discounts'!C20</f>
        <v>122277755</v>
      </c>
      <c r="V21" s="270">
        <f>'(D) Tuition Fee Revenue'!R21</f>
        <v>3327000</v>
      </c>
      <c r="W21" s="270">
        <f t="shared" si="5"/>
        <v>125604755</v>
      </c>
      <c r="X21" s="271">
        <f t="shared" si="6"/>
        <v>300296707</v>
      </c>
    </row>
    <row r="22" spans="2:24" ht="12.75" customHeight="1">
      <c r="B22" s="277" t="s">
        <v>12</v>
      </c>
      <c r="C22" s="277">
        <v>90251442</v>
      </c>
      <c r="D22" s="277"/>
      <c r="E22" s="320">
        <v>106638000</v>
      </c>
      <c r="F22" s="77">
        <v>12403000</v>
      </c>
      <c r="G22" s="77">
        <f t="shared" si="0"/>
        <v>209292442</v>
      </c>
      <c r="I22" s="77">
        <f>'(B) Base Bud Adj'!T22</f>
        <v>9732900</v>
      </c>
      <c r="K22" s="77">
        <f>'(C) 12-13 Expenditure Adjust.'!X22</f>
        <v>3532500</v>
      </c>
      <c r="N22" s="77">
        <f>'(D) Tuition Fee Revenue'!H22+'(D) Tuition Fee Revenue'!J22</f>
        <v>570000</v>
      </c>
      <c r="P22" s="314">
        <f t="shared" si="4"/>
        <v>103516842</v>
      </c>
      <c r="Q22" s="77">
        <f t="shared" si="1"/>
        <v>107208000</v>
      </c>
      <c r="R22" s="77">
        <f t="shared" si="2"/>
        <v>12403000</v>
      </c>
      <c r="S22" s="77">
        <f t="shared" si="3"/>
        <v>223127842</v>
      </c>
      <c r="U22" s="321">
        <f>E22-'(E) Tuit Fee Discounts'!C21</f>
        <v>76171800</v>
      </c>
      <c r="V22" s="270">
        <f>'(D) Tuition Fee Revenue'!R22</f>
        <v>300000</v>
      </c>
      <c r="W22" s="270">
        <f t="shared" si="5"/>
        <v>76471800</v>
      </c>
      <c r="X22" s="271">
        <f t="shared" si="6"/>
        <v>192391642</v>
      </c>
    </row>
    <row r="23" spans="2:24" ht="12.75" customHeight="1">
      <c r="B23" s="277" t="s">
        <v>13</v>
      </c>
      <c r="C23" s="277">
        <v>101769637</v>
      </c>
      <c r="D23" s="277"/>
      <c r="E23" s="320">
        <v>135000000</v>
      </c>
      <c r="F23" s="77">
        <v>15426805</v>
      </c>
      <c r="G23" s="77">
        <f t="shared" si="0"/>
        <v>252196442</v>
      </c>
      <c r="I23" s="77">
        <f>'(B) Base Bud Adj'!T23</f>
        <v>10470500</v>
      </c>
      <c r="K23" s="77">
        <f>'(C) 12-13 Expenditure Adjust.'!X23</f>
        <v>4748000</v>
      </c>
      <c r="N23" s="77">
        <f>'(D) Tuition Fee Revenue'!H23+'(D) Tuition Fee Revenue'!J23</f>
        <v>-734000</v>
      </c>
      <c r="P23" s="314">
        <f t="shared" si="4"/>
        <v>116988137</v>
      </c>
      <c r="Q23" s="77">
        <f t="shared" si="1"/>
        <v>134266000</v>
      </c>
      <c r="R23" s="77">
        <f t="shared" si="2"/>
        <v>15426805</v>
      </c>
      <c r="S23" s="77">
        <f t="shared" si="3"/>
        <v>266680942</v>
      </c>
      <c r="U23" s="321">
        <f>E23-'(E) Tuit Fee Discounts'!C22</f>
        <v>92644400</v>
      </c>
      <c r="V23" s="270">
        <f>'(D) Tuition Fee Revenue'!R23</f>
        <v>-1075000</v>
      </c>
      <c r="W23" s="270">
        <f t="shared" si="5"/>
        <v>91569400</v>
      </c>
      <c r="X23" s="271">
        <f t="shared" si="6"/>
        <v>223984342</v>
      </c>
    </row>
    <row r="24" spans="2:24" ht="12.75" customHeight="1">
      <c r="B24" s="277" t="s">
        <v>14</v>
      </c>
      <c r="C24" s="277">
        <v>70018908</v>
      </c>
      <c r="D24" s="277"/>
      <c r="E24" s="320">
        <v>88879440</v>
      </c>
      <c r="F24" s="77">
        <v>20126129</v>
      </c>
      <c r="G24" s="77">
        <f t="shared" si="0"/>
        <v>179024477</v>
      </c>
      <c r="I24" s="77">
        <f>'(B) Base Bud Adj'!T24</f>
        <v>5989100</v>
      </c>
      <c r="K24" s="77">
        <f>'(C) 12-13 Expenditure Adjust.'!X24</f>
        <v>2587200</v>
      </c>
      <c r="N24" s="77">
        <f>'(D) Tuition Fee Revenue'!H24+'(D) Tuition Fee Revenue'!J24</f>
        <v>1157000</v>
      </c>
      <c r="P24" s="314">
        <f t="shared" si="4"/>
        <v>78595208</v>
      </c>
      <c r="Q24" s="77">
        <f t="shared" si="1"/>
        <v>90036440</v>
      </c>
      <c r="R24" s="77">
        <f t="shared" si="2"/>
        <v>20126129</v>
      </c>
      <c r="S24" s="77">
        <f t="shared" si="3"/>
        <v>188757777</v>
      </c>
      <c r="U24" s="321">
        <f>E24-'(E) Tuit Fee Discounts'!C23</f>
        <v>56124040</v>
      </c>
      <c r="V24" s="270">
        <f>'(D) Tuition Fee Revenue'!R24</f>
        <v>939000</v>
      </c>
      <c r="W24" s="270">
        <f t="shared" si="5"/>
        <v>57063040</v>
      </c>
      <c r="X24" s="271">
        <f t="shared" si="6"/>
        <v>155784377</v>
      </c>
    </row>
    <row r="25" spans="2:24" ht="12.75" customHeight="1">
      <c r="B25" s="277" t="s">
        <v>15</v>
      </c>
      <c r="C25" s="277">
        <v>124792196</v>
      </c>
      <c r="D25" s="277"/>
      <c r="E25" s="320">
        <v>162350000</v>
      </c>
      <c r="F25" s="77">
        <v>35351595</v>
      </c>
      <c r="G25" s="77">
        <f t="shared" si="0"/>
        <v>322493791</v>
      </c>
      <c r="I25" s="77">
        <f>'(B) Base Bud Adj'!T25</f>
        <v>13677000</v>
      </c>
      <c r="K25" s="77">
        <f>'(C) 12-13 Expenditure Adjust.'!X25</f>
        <v>4941900</v>
      </c>
      <c r="N25" s="77">
        <f>'(D) Tuition Fee Revenue'!H25+'(D) Tuition Fee Revenue'!J25</f>
        <v>904000</v>
      </c>
      <c r="P25" s="314">
        <f t="shared" si="4"/>
        <v>143411096</v>
      </c>
      <c r="Q25" s="77">
        <f t="shared" si="1"/>
        <v>163254000</v>
      </c>
      <c r="R25" s="77">
        <f t="shared" si="2"/>
        <v>35351595</v>
      </c>
      <c r="S25" s="77">
        <f t="shared" si="3"/>
        <v>342016691</v>
      </c>
      <c r="U25" s="321">
        <f>E25-'(E) Tuit Fee Discounts'!C24</f>
        <v>121372000</v>
      </c>
      <c r="V25" s="270">
        <f>'(D) Tuition Fee Revenue'!R25</f>
        <v>496000</v>
      </c>
      <c r="W25" s="270">
        <f t="shared" si="5"/>
        <v>121868000</v>
      </c>
      <c r="X25" s="271">
        <f t="shared" si="6"/>
        <v>300630691</v>
      </c>
    </row>
    <row r="26" spans="2:24" ht="12.75" customHeight="1">
      <c r="B26" s="277" t="s">
        <v>16</v>
      </c>
      <c r="C26" s="277">
        <v>104587659</v>
      </c>
      <c r="D26" s="277"/>
      <c r="E26" s="320">
        <v>148700000</v>
      </c>
      <c r="F26" s="77">
        <v>31705427</v>
      </c>
      <c r="G26" s="77">
        <f t="shared" si="0"/>
        <v>284993086</v>
      </c>
      <c r="I26" s="77">
        <f>'(B) Base Bud Adj'!T26</f>
        <v>11831000</v>
      </c>
      <c r="K26" s="77">
        <f>'(C) 12-13 Expenditure Adjust.'!X26</f>
        <v>3856700</v>
      </c>
      <c r="N26" s="77">
        <f>'(D) Tuition Fee Revenue'!H26+'(D) Tuition Fee Revenue'!J26</f>
        <v>458000</v>
      </c>
      <c r="P26" s="314">
        <f t="shared" si="4"/>
        <v>120275359</v>
      </c>
      <c r="Q26" s="77">
        <f t="shared" si="1"/>
        <v>149158000</v>
      </c>
      <c r="R26" s="77">
        <f t="shared" si="2"/>
        <v>31705427</v>
      </c>
      <c r="S26" s="77">
        <f t="shared" si="3"/>
        <v>301138786</v>
      </c>
      <c r="U26" s="321">
        <f>E26-'(E) Tuit Fee Discounts'!C25</f>
        <v>104401000</v>
      </c>
      <c r="V26" s="270">
        <f>'(D) Tuition Fee Revenue'!R26</f>
        <v>99000</v>
      </c>
      <c r="W26" s="270">
        <f t="shared" si="5"/>
        <v>104500000</v>
      </c>
      <c r="X26" s="271">
        <f t="shared" si="6"/>
        <v>256480786</v>
      </c>
    </row>
    <row r="27" spans="2:24" ht="12.75" customHeight="1">
      <c r="B27" s="277" t="s">
        <v>17</v>
      </c>
      <c r="C27" s="277">
        <v>94515982</v>
      </c>
      <c r="D27" s="277"/>
      <c r="E27" s="320">
        <v>143665000</v>
      </c>
      <c r="F27" s="77">
        <v>36723458</v>
      </c>
      <c r="G27" s="77">
        <f t="shared" si="0"/>
        <v>274904440</v>
      </c>
      <c r="I27" s="77">
        <f>'(B) Base Bud Adj'!T27</f>
        <v>12762200</v>
      </c>
      <c r="K27" s="77">
        <f>'(C) 12-13 Expenditure Adjust.'!X27</f>
        <v>3816600</v>
      </c>
      <c r="N27" s="77">
        <f>'(D) Tuition Fee Revenue'!H27+'(D) Tuition Fee Revenue'!J27</f>
        <v>-643000</v>
      </c>
      <c r="P27" s="314">
        <f t="shared" si="4"/>
        <v>111094782</v>
      </c>
      <c r="Q27" s="77">
        <f t="shared" si="1"/>
        <v>143022000</v>
      </c>
      <c r="R27" s="77">
        <f t="shared" si="2"/>
        <v>36723458</v>
      </c>
      <c r="S27" s="77">
        <f t="shared" si="3"/>
        <v>290840240</v>
      </c>
      <c r="U27" s="321">
        <f>E27-'(E) Tuit Fee Discounts'!C26</f>
        <v>107915700</v>
      </c>
      <c r="V27" s="270">
        <f>'(D) Tuition Fee Revenue'!R27</f>
        <v>-975000</v>
      </c>
      <c r="W27" s="270">
        <f t="shared" si="5"/>
        <v>106940700</v>
      </c>
      <c r="X27" s="271">
        <f t="shared" si="6"/>
        <v>254758940</v>
      </c>
    </row>
    <row r="28" spans="2:24" ht="12.75" customHeight="1">
      <c r="B28" s="277" t="s">
        <v>18</v>
      </c>
      <c r="C28" s="277">
        <v>83073668</v>
      </c>
      <c r="D28" s="277"/>
      <c r="E28" s="320">
        <v>95990000</v>
      </c>
      <c r="F28" s="77">
        <v>46964000</v>
      </c>
      <c r="G28" s="77">
        <f t="shared" si="0"/>
        <v>226027668</v>
      </c>
      <c r="I28" s="77">
        <f>'(B) Base Bud Adj'!T28</f>
        <v>8260100</v>
      </c>
      <c r="K28" s="77">
        <f>'(C) 12-13 Expenditure Adjust.'!X28</f>
        <v>4663300</v>
      </c>
      <c r="N28" s="77">
        <f>'(D) Tuition Fee Revenue'!H28+'(D) Tuition Fee Revenue'!J28</f>
        <v>2984000</v>
      </c>
      <c r="P28" s="314">
        <f t="shared" si="4"/>
        <v>95997068</v>
      </c>
      <c r="Q28" s="77">
        <f t="shared" si="1"/>
        <v>98974000</v>
      </c>
      <c r="R28" s="77">
        <f t="shared" si="2"/>
        <v>46964000</v>
      </c>
      <c r="S28" s="77">
        <f t="shared" si="3"/>
        <v>241935068</v>
      </c>
      <c r="U28" s="321">
        <f>E28-'(E) Tuit Fee Discounts'!C27</f>
        <v>81759200</v>
      </c>
      <c r="V28" s="270">
        <f>'(D) Tuition Fee Revenue'!R28</f>
        <v>2732000</v>
      </c>
      <c r="W28" s="270">
        <f t="shared" si="5"/>
        <v>84491200</v>
      </c>
      <c r="X28" s="271">
        <f t="shared" si="6"/>
        <v>227452268</v>
      </c>
    </row>
    <row r="29" spans="2:24" ht="12.75" customHeight="1">
      <c r="B29" s="277" t="s">
        <v>19</v>
      </c>
      <c r="C29" s="277">
        <v>50029752</v>
      </c>
      <c r="D29" s="277"/>
      <c r="E29" s="320">
        <v>46145000</v>
      </c>
      <c r="F29" s="77">
        <v>8710000</v>
      </c>
      <c r="G29" s="77">
        <f t="shared" si="0"/>
        <v>104884752</v>
      </c>
      <c r="I29" s="77">
        <f>'(B) Base Bud Adj'!T29</f>
        <v>3680400</v>
      </c>
      <c r="K29" s="77">
        <f>'(C) 12-13 Expenditure Adjust.'!X29</f>
        <v>1887400</v>
      </c>
      <c r="N29" s="77">
        <f>'(D) Tuition Fee Revenue'!H29+'(D) Tuition Fee Revenue'!J29</f>
        <v>1719000</v>
      </c>
      <c r="P29" s="314">
        <f t="shared" si="4"/>
        <v>55597552</v>
      </c>
      <c r="Q29" s="77">
        <f t="shared" si="1"/>
        <v>47864000</v>
      </c>
      <c r="R29" s="77">
        <f t="shared" si="2"/>
        <v>8710000</v>
      </c>
      <c r="S29" s="77">
        <f t="shared" si="3"/>
        <v>112171552</v>
      </c>
      <c r="U29" s="321">
        <f>E29-'(E) Tuit Fee Discounts'!C28</f>
        <v>30795600</v>
      </c>
      <c r="V29" s="270">
        <f>'(D) Tuition Fee Revenue'!R29</f>
        <v>1272000</v>
      </c>
      <c r="W29" s="270">
        <f t="shared" si="5"/>
        <v>32067600</v>
      </c>
      <c r="X29" s="271">
        <f t="shared" si="6"/>
        <v>96375152</v>
      </c>
    </row>
    <row r="30" spans="2:24" ht="12.75" customHeight="1">
      <c r="B30" s="277" t="s">
        <v>20</v>
      </c>
      <c r="C30" s="277">
        <v>44186283</v>
      </c>
      <c r="D30" s="277"/>
      <c r="E30" s="320">
        <v>42228000</v>
      </c>
      <c r="F30" s="77">
        <v>5236766</v>
      </c>
      <c r="G30" s="77">
        <f t="shared" si="0"/>
        <v>91651049</v>
      </c>
      <c r="I30" s="77">
        <f>'(B) Base Bud Adj'!T30</f>
        <v>4084300</v>
      </c>
      <c r="K30" s="77">
        <f>'(C) 12-13 Expenditure Adjust.'!X30</f>
        <v>1196500</v>
      </c>
      <c r="N30" s="77">
        <f>'(D) Tuition Fee Revenue'!H30+'(D) Tuition Fee Revenue'!J30</f>
        <v>357000</v>
      </c>
      <c r="P30" s="314">
        <f t="shared" si="4"/>
        <v>49467083</v>
      </c>
      <c r="Q30" s="77">
        <f t="shared" si="1"/>
        <v>42585000</v>
      </c>
      <c r="R30" s="77">
        <f t="shared" si="2"/>
        <v>5236766</v>
      </c>
      <c r="S30" s="77">
        <f t="shared" si="3"/>
        <v>97288849</v>
      </c>
      <c r="U30" s="321">
        <f>E30-'(E) Tuit Fee Discounts'!C29</f>
        <v>32075800</v>
      </c>
      <c r="V30" s="270">
        <f>'(D) Tuition Fee Revenue'!R30</f>
        <v>239000</v>
      </c>
      <c r="W30" s="270">
        <f t="shared" si="5"/>
        <v>32314800</v>
      </c>
      <c r="X30" s="271">
        <f t="shared" si="6"/>
        <v>87018649</v>
      </c>
    </row>
    <row r="31" spans="2:24" ht="12.75" customHeight="1">
      <c r="B31" s="277" t="s">
        <v>21</v>
      </c>
      <c r="C31" s="277">
        <v>45143947</v>
      </c>
      <c r="D31" s="277"/>
      <c r="E31" s="320">
        <v>42829227</v>
      </c>
      <c r="F31" s="77">
        <v>5220855</v>
      </c>
      <c r="G31" s="77">
        <f t="shared" si="0"/>
        <v>93194029</v>
      </c>
      <c r="I31" s="77">
        <f>'(B) Base Bud Adj'!T31</f>
        <v>3035700</v>
      </c>
      <c r="K31" s="77">
        <f>'(C) 12-13 Expenditure Adjust.'!X31</f>
        <v>1655900</v>
      </c>
      <c r="N31" s="77">
        <f>'(D) Tuition Fee Revenue'!H31+'(D) Tuition Fee Revenue'!J31</f>
        <v>311000</v>
      </c>
      <c r="P31" s="314">
        <f t="shared" si="4"/>
        <v>49835547</v>
      </c>
      <c r="Q31" s="77">
        <f t="shared" si="1"/>
        <v>43140227</v>
      </c>
      <c r="R31" s="77">
        <f t="shared" si="2"/>
        <v>5220855</v>
      </c>
      <c r="S31" s="77">
        <f t="shared" si="3"/>
        <v>98196629</v>
      </c>
      <c r="U31" s="321">
        <f>E31-'(E) Tuit Fee Discounts'!C30</f>
        <v>27157727</v>
      </c>
      <c r="V31" s="270">
        <f>'(D) Tuition Fee Revenue'!R31</f>
        <v>98000</v>
      </c>
      <c r="W31" s="270">
        <f t="shared" si="5"/>
        <v>27255727</v>
      </c>
      <c r="X31" s="271">
        <f t="shared" si="6"/>
        <v>82312129</v>
      </c>
    </row>
    <row r="32" spans="21:24" ht="6" customHeight="1">
      <c r="U32" s="272"/>
      <c r="V32" s="270"/>
      <c r="W32" s="270"/>
      <c r="X32" s="271"/>
    </row>
    <row r="33" spans="2:24" s="314" customFormat="1" ht="12.75">
      <c r="B33" s="322" t="s">
        <v>22</v>
      </c>
      <c r="C33" s="322">
        <f>SUM(C9:C32)</f>
        <v>1761456171.1599998</v>
      </c>
      <c r="D33" s="322"/>
      <c r="E33" s="322">
        <f>SUM(E9:E32)</f>
        <v>2126404477</v>
      </c>
      <c r="F33" s="322">
        <f>SUM(F9:F31)</f>
        <v>383981550</v>
      </c>
      <c r="G33" s="322">
        <f>SUM(G9:G32)</f>
        <v>4271842198.16</v>
      </c>
      <c r="H33" s="315"/>
      <c r="I33" s="322">
        <f>SUM(I9:I32)</f>
        <v>169789400</v>
      </c>
      <c r="J33" s="322"/>
      <c r="K33" s="322">
        <f>SUM(K9:K32)</f>
        <v>69475000</v>
      </c>
      <c r="L33" s="322"/>
      <c r="M33" s="322"/>
      <c r="N33" s="322">
        <f>SUM(N9:N32)</f>
        <v>16928000</v>
      </c>
      <c r="O33" s="315"/>
      <c r="P33" s="322">
        <f>SUM(P9:P32)</f>
        <v>2000720571.1599998</v>
      </c>
      <c r="Q33" s="322">
        <f>SUM(Q9:Q32)</f>
        <v>2143332477</v>
      </c>
      <c r="R33" s="322">
        <f>SUM(R9:R32)</f>
        <v>383981550</v>
      </c>
      <c r="S33" s="322">
        <f>SUM(S9:S32)</f>
        <v>4528034598.16</v>
      </c>
      <c r="T33" s="315"/>
      <c r="U33" s="273">
        <f>SUM(U9:U32)</f>
        <v>1499356677</v>
      </c>
      <c r="V33" s="274">
        <f>SUM(V9:V32)</f>
        <v>10655000</v>
      </c>
      <c r="W33" s="274">
        <f>SUM(W9:W32)</f>
        <v>1510011677</v>
      </c>
      <c r="X33" s="275">
        <f>SUM(X9:X32)</f>
        <v>3894713798.16</v>
      </c>
    </row>
    <row r="34" spans="21:24" ht="6" customHeight="1">
      <c r="U34" s="272"/>
      <c r="V34" s="270"/>
      <c r="W34" s="270"/>
      <c r="X34" s="271"/>
    </row>
    <row r="35" spans="2:24" ht="12.75" customHeight="1">
      <c r="B35" s="77" t="s">
        <v>23</v>
      </c>
      <c r="C35" s="77">
        <v>64190566</v>
      </c>
      <c r="E35" s="77">
        <v>0</v>
      </c>
      <c r="F35" s="77">
        <v>0</v>
      </c>
      <c r="G35" s="77">
        <f>C35+E35+F35</f>
        <v>64190566</v>
      </c>
      <c r="I35" s="77">
        <f>'(B) Base Bud Adj'!T35</f>
        <v>9872296</v>
      </c>
      <c r="K35" s="77">
        <f>'(C) 12-13 Expenditure Adjust.'!X35</f>
        <v>500000</v>
      </c>
      <c r="N35" s="77">
        <f>'(D) Tuition Fee Revenue'!H35+'(D) Tuition Fee Revenue'!J35</f>
        <v>0</v>
      </c>
      <c r="P35" s="77">
        <f>C35+K35+I35</f>
        <v>74562862</v>
      </c>
      <c r="Q35" s="77">
        <f>E35+N35</f>
        <v>0</v>
      </c>
      <c r="R35" s="77">
        <f>F35</f>
        <v>0</v>
      </c>
      <c r="S35" s="77">
        <f>P35+Q35+R35</f>
        <v>74562862</v>
      </c>
      <c r="U35" s="321">
        <f>E35-'(E) Tuit Fee Discounts'!C34</f>
        <v>0</v>
      </c>
      <c r="V35" s="270">
        <f>'(D) Tuition Fee Revenue'!R35</f>
        <v>0</v>
      </c>
      <c r="W35" s="270">
        <f>U35+V35</f>
        <v>0</v>
      </c>
      <c r="X35" s="271">
        <f>P35+W35+R35</f>
        <v>74562862</v>
      </c>
    </row>
    <row r="36" spans="1:24" ht="12.75" customHeight="1">
      <c r="A36" s="323"/>
      <c r="B36" s="77" t="s">
        <v>29</v>
      </c>
      <c r="C36" s="77">
        <v>885735</v>
      </c>
      <c r="E36" s="77">
        <v>0</v>
      </c>
      <c r="F36" s="77">
        <v>0</v>
      </c>
      <c r="G36" s="77">
        <f>C36+E36+F36</f>
        <v>885735</v>
      </c>
      <c r="I36" s="77">
        <f>'(B) Base Bud Adj'!T36</f>
        <v>0</v>
      </c>
      <c r="K36" s="77">
        <f>'(C) 12-13 Expenditure Adjust.'!X36</f>
        <v>-1000</v>
      </c>
      <c r="N36" s="77">
        <f>'(D) Tuition Fee Revenue'!H36+'(D) Tuition Fee Revenue'!J36</f>
        <v>44000</v>
      </c>
      <c r="P36" s="77">
        <f>C36+K36+I36</f>
        <v>884735</v>
      </c>
      <c r="Q36" s="77">
        <f>E36+N36</f>
        <v>44000</v>
      </c>
      <c r="R36" s="77">
        <f>F36</f>
        <v>0</v>
      </c>
      <c r="S36" s="77">
        <f>P36+Q36+R36</f>
        <v>928735</v>
      </c>
      <c r="U36" s="321">
        <f>E36-'(E) Tuit Fee Discounts'!C35</f>
        <v>0</v>
      </c>
      <c r="V36" s="270">
        <f>'(D) Tuition Fee Revenue'!R36</f>
        <v>36000</v>
      </c>
      <c r="W36" s="270">
        <f>U36+V36</f>
        <v>36000</v>
      </c>
      <c r="X36" s="271">
        <f>P36+W36+R36</f>
        <v>920735</v>
      </c>
    </row>
    <row r="37" spans="1:24" ht="12.75" customHeight="1">
      <c r="A37" s="323"/>
      <c r="B37" s="77" t="s">
        <v>24</v>
      </c>
      <c r="C37" s="77">
        <v>2261619</v>
      </c>
      <c r="E37" s="324">
        <v>3103000</v>
      </c>
      <c r="F37" s="77">
        <v>0</v>
      </c>
      <c r="G37" s="77">
        <f>C37+E37+F37</f>
        <v>5364619</v>
      </c>
      <c r="I37" s="77">
        <f>'(B) Base Bud Adj'!T37</f>
        <v>236000</v>
      </c>
      <c r="K37" s="77">
        <f>'(C) 12-13 Expenditure Adjust.'!X37</f>
        <v>39000</v>
      </c>
      <c r="N37" s="77">
        <f>'(D) Tuition Fee Revenue'!H37+'(D) Tuition Fee Revenue'!J37</f>
        <v>-272000</v>
      </c>
      <c r="P37" s="77">
        <f>C37+K37+I37</f>
        <v>2536619</v>
      </c>
      <c r="Q37" s="77">
        <f>E37+N37</f>
        <v>2831000</v>
      </c>
      <c r="R37" s="77">
        <f>F37</f>
        <v>0</v>
      </c>
      <c r="S37" s="77">
        <f>P37+Q37+R37</f>
        <v>5367619</v>
      </c>
      <c r="U37" s="321">
        <f>E37-'(E) Tuit Fee Discounts'!C36</f>
        <v>3103000</v>
      </c>
      <c r="V37" s="270">
        <f>'(D) Tuition Fee Revenue'!R37</f>
        <v>-281000</v>
      </c>
      <c r="W37" s="270">
        <f>U37+V37</f>
        <v>2822000</v>
      </c>
      <c r="X37" s="271">
        <f>P37+W37+R37</f>
        <v>5358619</v>
      </c>
    </row>
    <row r="38" spans="1:24" ht="12.75" customHeight="1">
      <c r="A38" s="323"/>
      <c r="B38" s="77" t="s">
        <v>25</v>
      </c>
      <c r="C38" s="77">
        <v>11800</v>
      </c>
      <c r="E38" s="77">
        <f>351624</f>
        <v>351624</v>
      </c>
      <c r="F38" s="77">
        <v>45348</v>
      </c>
      <c r="G38" s="77">
        <f>C38+E38+F38</f>
        <v>408772</v>
      </c>
      <c r="I38" s="77">
        <f>'(B) Base Bud Adj'!T38</f>
        <v>0</v>
      </c>
      <c r="K38" s="77">
        <f>'(C) 12-13 Expenditure Adjust.'!X38</f>
        <v>0</v>
      </c>
      <c r="N38" s="77">
        <f>'(D) Tuition Fee Revenue'!H38+'(D) Tuition Fee Revenue'!J38</f>
        <v>-1000</v>
      </c>
      <c r="P38" s="77">
        <f>C38+K38+I38</f>
        <v>11800</v>
      </c>
      <c r="Q38" s="77">
        <f>E38+N38</f>
        <v>350624</v>
      </c>
      <c r="R38" s="77">
        <f>F38</f>
        <v>45348</v>
      </c>
      <c r="S38" s="77">
        <f>P38+Q38+R38</f>
        <v>407772</v>
      </c>
      <c r="U38" s="321">
        <f>E38-'(E) Tuit Fee Discounts'!C37</f>
        <v>351624</v>
      </c>
      <c r="V38" s="270">
        <f>'(D) Tuition Fee Revenue'!R38</f>
        <v>-1000</v>
      </c>
      <c r="W38" s="270">
        <f>U38+V38</f>
        <v>350624</v>
      </c>
      <c r="X38" s="271">
        <f>P38+W38+R38</f>
        <v>407772</v>
      </c>
    </row>
    <row r="39" spans="2:24" ht="12.75" customHeight="1">
      <c r="B39" s="77" t="s">
        <v>26</v>
      </c>
      <c r="C39" s="77">
        <v>181846109</v>
      </c>
      <c r="D39" s="325"/>
      <c r="E39" s="77">
        <v>0</v>
      </c>
      <c r="F39" s="77">
        <v>1000</v>
      </c>
      <c r="G39" s="77">
        <f>C39+E39+F39</f>
        <v>181847109</v>
      </c>
      <c r="I39" s="77">
        <f>'(B) Base Bud Adj'!T39</f>
        <v>14833304</v>
      </c>
      <c r="K39" s="77">
        <f>'(C) 12-13 Expenditure Adjust.'!X39</f>
        <v>55104000</v>
      </c>
      <c r="N39" s="77">
        <f>'(D) Tuition Fee Revenue'!H39+'(D) Tuition Fee Revenue'!J39</f>
        <v>0</v>
      </c>
      <c r="O39" s="326"/>
      <c r="P39" s="77">
        <f>C39+K39+I39</f>
        <v>251783413</v>
      </c>
      <c r="Q39" s="77">
        <f>E39+N39</f>
        <v>0</v>
      </c>
      <c r="R39" s="77">
        <f>F39</f>
        <v>1000</v>
      </c>
      <c r="S39" s="77">
        <f>P39+Q39+R39</f>
        <v>251784413</v>
      </c>
      <c r="U39" s="321">
        <f>E39-'(E) Tuit Fee Discounts'!C38</f>
        <v>0</v>
      </c>
      <c r="V39" s="270">
        <f>'(D) Tuition Fee Revenue'!R39</f>
        <v>0</v>
      </c>
      <c r="W39" s="270">
        <f>U39+V39</f>
        <v>0</v>
      </c>
      <c r="X39" s="271">
        <f>P39+W39+R39</f>
        <v>251784413</v>
      </c>
    </row>
    <row r="40" spans="4:24" ht="3" customHeight="1">
      <c r="D40" s="325"/>
      <c r="O40" s="326"/>
      <c r="U40" s="321"/>
      <c r="V40" s="270"/>
      <c r="W40" s="270"/>
      <c r="X40" s="271"/>
    </row>
    <row r="41" spans="21:24" ht="3" customHeight="1">
      <c r="U41" s="272"/>
      <c r="V41" s="270"/>
      <c r="W41" s="270"/>
      <c r="X41" s="271"/>
    </row>
    <row r="42" spans="2:24" s="314" customFormat="1" ht="13.5" thickBot="1">
      <c r="B42" s="328" t="s">
        <v>27</v>
      </c>
      <c r="C42" s="328">
        <f>SUM(C33:C39)</f>
        <v>2010652000.1599998</v>
      </c>
      <c r="D42" s="328"/>
      <c r="E42" s="328">
        <f>SUM(E33:E39)</f>
        <v>2129859101</v>
      </c>
      <c r="F42" s="328">
        <f>SUM(F33:F39)</f>
        <v>384027898</v>
      </c>
      <c r="G42" s="328">
        <f>SUM(G33:G39)</f>
        <v>4524538999.16</v>
      </c>
      <c r="H42" s="315"/>
      <c r="I42" s="328">
        <f>SUM(I33:I39)</f>
        <v>194731000</v>
      </c>
      <c r="J42" s="328"/>
      <c r="K42" s="328">
        <f>SUM(K33:K39)</f>
        <v>125117000</v>
      </c>
      <c r="L42" s="328"/>
      <c r="M42" s="328"/>
      <c r="N42" s="328">
        <f>SUM(N33:N39)</f>
        <v>16699000</v>
      </c>
      <c r="O42" s="315"/>
      <c r="P42" s="328">
        <f>SUM(P33:P39)</f>
        <v>2330500000.16</v>
      </c>
      <c r="Q42" s="328">
        <f>SUM(Q33:Q39)</f>
        <v>2146558101</v>
      </c>
      <c r="R42" s="328">
        <f>SUM(R33:R39)</f>
        <v>384027898</v>
      </c>
      <c r="S42" s="328">
        <f>SUM(S33:S39)</f>
        <v>4861085999.16</v>
      </c>
      <c r="T42" s="315"/>
      <c r="U42" s="273">
        <f>SUM(U33:U39)</f>
        <v>1502811301</v>
      </c>
      <c r="V42" s="274">
        <f>SUM(V33:V39)</f>
        <v>10409000</v>
      </c>
      <c r="W42" s="274">
        <f>SUM(W33:W39)</f>
        <v>1513220301</v>
      </c>
      <c r="X42" s="275">
        <f>SUM(X33:X39)</f>
        <v>4227748199.16</v>
      </c>
    </row>
    <row r="43" ht="6" customHeight="1"/>
    <row r="44" spans="1:17" ht="15" customHeight="1">
      <c r="A44" s="329"/>
      <c r="O44" s="330"/>
      <c r="P44" s="331"/>
      <c r="Q44" s="331"/>
    </row>
    <row r="45" spans="1:18" ht="13.5">
      <c r="A45" s="327"/>
      <c r="B45" s="332"/>
      <c r="E45" s="333"/>
      <c r="F45" s="333"/>
      <c r="G45" s="333"/>
      <c r="H45" s="334"/>
      <c r="I45" s="335"/>
      <c r="J45" s="335"/>
      <c r="K45" s="402">
        <v>2236924000</v>
      </c>
      <c r="L45" s="335"/>
      <c r="M45" s="335"/>
      <c r="N45" s="401" t="s">
        <v>162</v>
      </c>
      <c r="O45" s="336"/>
      <c r="P45" s="337"/>
      <c r="Q45" s="333"/>
      <c r="R45" s="333"/>
    </row>
    <row r="46" spans="3:18" ht="18" customHeight="1">
      <c r="C46" s="156"/>
      <c r="D46" s="156"/>
      <c r="E46" s="156"/>
      <c r="F46" s="156"/>
      <c r="G46" s="156"/>
      <c r="H46" s="156"/>
      <c r="I46" s="156"/>
      <c r="J46" s="156"/>
      <c r="K46" s="402">
        <v>3040000</v>
      </c>
      <c r="L46" s="156"/>
      <c r="M46" s="156"/>
      <c r="N46" s="401" t="s">
        <v>163</v>
      </c>
      <c r="O46" s="156"/>
      <c r="P46" s="276"/>
      <c r="Q46" s="156"/>
      <c r="R46" s="156"/>
    </row>
    <row r="47" spans="11:14" ht="12.75">
      <c r="K47" s="403">
        <v>90536000</v>
      </c>
      <c r="N47" s="401" t="s">
        <v>164</v>
      </c>
    </row>
    <row r="48" ht="12.75">
      <c r="K48" s="77">
        <f>SUM(K45:K47)</f>
        <v>2330500000</v>
      </c>
    </row>
    <row r="51" ht="12.75">
      <c r="P51" s="338"/>
    </row>
  </sheetData>
  <sheetProtection/>
  <mergeCells count="8">
    <mergeCell ref="U4:X5"/>
    <mergeCell ref="J6:L6"/>
    <mergeCell ref="C4:G4"/>
    <mergeCell ref="P4:S4"/>
    <mergeCell ref="I5:L5"/>
    <mergeCell ref="P5:S5"/>
    <mergeCell ref="I4:N4"/>
    <mergeCell ref="E5:E6"/>
  </mergeCells>
  <printOptions horizontalCentered="1"/>
  <pageMargins left="0.25" right="0.25" top="0.5" bottom="0.25" header="0.5" footer="0.5"/>
  <pageSetup fitToHeight="1" fitToWidth="1" horizontalDpi="600" verticalDpi="600" orientation="landscape" paperSize="5" scale="79" r:id="rId1"/>
</worksheet>
</file>

<file path=xl/worksheets/sheet2.xml><?xml version="1.0" encoding="utf-8"?>
<worksheet xmlns="http://schemas.openxmlformats.org/spreadsheetml/2006/main" xmlns:r="http://schemas.openxmlformats.org/officeDocument/2006/relationships">
  <sheetPr>
    <pageSetUpPr fitToPage="1"/>
  </sheetPr>
  <dimension ref="A1:X45"/>
  <sheetViews>
    <sheetView zoomScalePageLayoutView="0" workbookViewId="0" topLeftCell="A1">
      <pane xSplit="1" ySplit="6" topLeftCell="B7" activePane="bottomRight" state="frozen"/>
      <selection pane="topLeft" activeCell="A1" sqref="A1"/>
      <selection pane="topRight" activeCell="C1" sqref="C1"/>
      <selection pane="bottomLeft" activeCell="A4" sqref="A4"/>
      <selection pane="bottomRight" activeCell="N39" sqref="N39"/>
    </sheetView>
  </sheetViews>
  <sheetFormatPr defaultColWidth="9.33203125" defaultRowHeight="12.75"/>
  <cols>
    <col min="1" max="1" width="22.5" style="59" customWidth="1"/>
    <col min="2" max="2" width="3.83203125" style="59" customWidth="1"/>
    <col min="3" max="3" width="16.83203125" style="59" customWidth="1"/>
    <col min="4" max="4" width="3.83203125" style="59" customWidth="1"/>
    <col min="5" max="5" width="1.83203125" style="63" customWidth="1"/>
    <col min="6" max="6" width="14.83203125" style="63" customWidth="1"/>
    <col min="7" max="7" width="1.83203125" style="63" customWidth="1"/>
    <col min="8" max="8" width="16.83203125" style="63" customWidth="1"/>
    <col min="9" max="9" width="1.83203125" style="63" customWidth="1"/>
    <col min="10" max="10" width="8.83203125" style="63" customWidth="1"/>
    <col min="11" max="11" width="14.83203125" style="63" customWidth="1"/>
    <col min="12" max="12" width="8.83203125" style="63" customWidth="1"/>
    <col min="13" max="13" width="1.83203125" style="63" customWidth="1"/>
    <col min="14" max="14" width="12.5" style="63" bestFit="1" customWidth="1"/>
    <col min="15" max="15" width="1.83203125" style="63" bestFit="1" customWidth="1"/>
    <col min="16" max="16" width="5.83203125" style="63" customWidth="1"/>
    <col min="17" max="17" width="14.83203125" style="63" customWidth="1"/>
    <col min="18" max="18" width="5.83203125" style="63" customWidth="1"/>
    <col min="19" max="19" width="2.33203125" style="63" customWidth="1"/>
    <col min="20" max="20" width="14.83203125" style="63" customWidth="1"/>
    <col min="21" max="21" width="2.33203125" style="63" customWidth="1"/>
    <col min="22" max="22" width="3.83203125" style="63" customWidth="1"/>
    <col min="23" max="23" width="16.83203125" style="63" customWidth="1"/>
    <col min="24" max="24" width="3.83203125" style="59" customWidth="1"/>
    <col min="25" max="25" width="12.83203125" style="59" customWidth="1"/>
    <col min="26" max="26" width="13.83203125" style="59" customWidth="1"/>
    <col min="27" max="27" width="3.16015625" style="59" customWidth="1"/>
    <col min="28" max="28" width="14.16015625" style="59" bestFit="1" customWidth="1"/>
    <col min="29" max="16384" width="9.33203125" style="59" customWidth="1"/>
  </cols>
  <sheetData>
    <row r="1" spans="1:23" ht="16.5">
      <c r="A1" s="9" t="s">
        <v>154</v>
      </c>
      <c r="B1" s="9"/>
      <c r="C1" s="1"/>
      <c r="D1" s="1"/>
      <c r="E1" s="60"/>
      <c r="F1" s="60"/>
      <c r="G1" s="60"/>
      <c r="H1" s="60"/>
      <c r="I1" s="60"/>
      <c r="J1" s="60"/>
      <c r="K1" s="60"/>
      <c r="L1" s="60"/>
      <c r="M1" s="60"/>
      <c r="N1" s="405"/>
      <c r="O1" s="60"/>
      <c r="P1" s="60"/>
      <c r="Q1" s="60"/>
      <c r="R1" s="60"/>
      <c r="S1" s="60"/>
      <c r="T1" s="60"/>
      <c r="U1" s="60"/>
      <c r="V1" s="60"/>
      <c r="W1" s="60"/>
    </row>
    <row r="2" spans="1:23" ht="6" customHeight="1">
      <c r="A2" s="9"/>
      <c r="B2" s="9"/>
      <c r="C2" s="1"/>
      <c r="D2" s="1"/>
      <c r="E2" s="60"/>
      <c r="F2" s="60"/>
      <c r="G2" s="60"/>
      <c r="H2" s="60"/>
      <c r="I2" s="60"/>
      <c r="J2" s="60"/>
      <c r="K2" s="60"/>
      <c r="L2" s="60"/>
      <c r="M2" s="60"/>
      <c r="N2" s="60"/>
      <c r="O2" s="60"/>
      <c r="P2" s="60"/>
      <c r="Q2" s="60"/>
      <c r="R2" s="60"/>
      <c r="S2" s="60"/>
      <c r="T2" s="60"/>
      <c r="U2" s="60"/>
      <c r="V2" s="60"/>
      <c r="W2" s="60"/>
    </row>
    <row r="3" spans="1:23" ht="6" customHeight="1">
      <c r="A3" s="14"/>
      <c r="B3" s="14"/>
      <c r="C3" s="1"/>
      <c r="D3" s="1"/>
      <c r="E3" s="60"/>
      <c r="F3" s="60"/>
      <c r="G3" s="60"/>
      <c r="H3" s="60"/>
      <c r="I3" s="60"/>
      <c r="J3" s="60"/>
      <c r="K3" s="60"/>
      <c r="L3" s="60"/>
      <c r="M3" s="60"/>
      <c r="N3" s="60"/>
      <c r="O3" s="60"/>
      <c r="P3" s="60"/>
      <c r="Q3" s="60"/>
      <c r="R3" s="60"/>
      <c r="S3" s="60"/>
      <c r="T3" s="81"/>
      <c r="U3" s="60"/>
      <c r="V3" s="60"/>
      <c r="W3" s="60"/>
    </row>
    <row r="4" spans="3:23" s="10" customFormat="1" ht="14.25">
      <c r="C4" s="11">
        <f>-1</f>
        <v>-1</v>
      </c>
      <c r="D4" s="11"/>
      <c r="E4" s="11"/>
      <c r="F4" s="11">
        <v>-2</v>
      </c>
      <c r="G4" s="11"/>
      <c r="H4" s="11">
        <v>-3</v>
      </c>
      <c r="I4" s="11"/>
      <c r="K4" s="12">
        <v>-4</v>
      </c>
      <c r="L4" s="12"/>
      <c r="N4" s="12">
        <f>-5</f>
        <v>-5</v>
      </c>
      <c r="O4" s="12"/>
      <c r="P4" s="12"/>
      <c r="Q4" s="12">
        <f>-6</f>
        <v>-6</v>
      </c>
      <c r="R4" s="12"/>
      <c r="S4" s="11"/>
      <c r="T4" s="83" t="s">
        <v>60</v>
      </c>
      <c r="U4" s="11"/>
      <c r="V4" s="11"/>
      <c r="W4" s="83" t="s">
        <v>61</v>
      </c>
    </row>
    <row r="5" spans="3:23" s="2" customFormat="1" ht="6" customHeight="1">
      <c r="C5" s="4"/>
      <c r="D5" s="4"/>
      <c r="E5" s="4"/>
      <c r="F5" s="4"/>
      <c r="G5" s="4"/>
      <c r="H5" s="4"/>
      <c r="I5" s="4"/>
      <c r="J5" s="4"/>
      <c r="K5" s="4"/>
      <c r="L5" s="4"/>
      <c r="M5" s="4"/>
      <c r="N5" s="3"/>
      <c r="O5" s="3"/>
      <c r="P5" s="3"/>
      <c r="Q5" s="3"/>
      <c r="R5" s="3"/>
      <c r="S5" s="4"/>
      <c r="T5" s="4"/>
      <c r="U5" s="4"/>
      <c r="V5" s="4"/>
      <c r="W5" s="4"/>
    </row>
    <row r="6" spans="1:24" s="155" customFormat="1" ht="45" customHeight="1">
      <c r="A6" s="189"/>
      <c r="B6" s="427" t="s">
        <v>144</v>
      </c>
      <c r="C6" s="428"/>
      <c r="D6" s="429"/>
      <c r="E6" s="189"/>
      <c r="F6" s="189" t="s">
        <v>108</v>
      </c>
      <c r="G6" s="189"/>
      <c r="H6" s="157" t="s">
        <v>80</v>
      </c>
      <c r="I6" s="340"/>
      <c r="J6" s="422" t="s">
        <v>145</v>
      </c>
      <c r="K6" s="422"/>
      <c r="L6" s="422"/>
      <c r="M6" s="340"/>
      <c r="N6" s="189" t="s">
        <v>64</v>
      </c>
      <c r="O6" s="189"/>
      <c r="P6" s="422" t="s">
        <v>160</v>
      </c>
      <c r="Q6" s="422"/>
      <c r="R6" s="422"/>
      <c r="S6" s="158"/>
      <c r="T6" s="154" t="s">
        <v>81</v>
      </c>
      <c r="U6" s="158"/>
      <c r="V6" s="424" t="s">
        <v>105</v>
      </c>
      <c r="W6" s="425"/>
      <c r="X6" s="426"/>
    </row>
    <row r="7" spans="1:24" s="107" customFormat="1" ht="14.25" customHeight="1">
      <c r="A7" s="105"/>
      <c r="B7" s="376"/>
      <c r="C7" s="105"/>
      <c r="D7" s="377"/>
      <c r="E7" s="106"/>
      <c r="F7" s="106"/>
      <c r="G7" s="106"/>
      <c r="H7" s="65" t="s">
        <v>107</v>
      </c>
      <c r="I7" s="66"/>
      <c r="J7" s="106"/>
      <c r="K7" s="363" t="s">
        <v>136</v>
      </c>
      <c r="L7" s="106"/>
      <c r="M7" s="106"/>
      <c r="N7" s="66"/>
      <c r="O7" s="66"/>
      <c r="P7" s="66"/>
      <c r="Q7" s="66"/>
      <c r="R7" s="66"/>
      <c r="S7" s="66"/>
      <c r="T7" s="170" t="s">
        <v>121</v>
      </c>
      <c r="U7" s="66"/>
      <c r="V7" s="364"/>
      <c r="W7" s="66" t="s">
        <v>138</v>
      </c>
      <c r="X7" s="365"/>
    </row>
    <row r="8" spans="1:24" ht="7.5" customHeight="1">
      <c r="A8" s="61"/>
      <c r="B8" s="378"/>
      <c r="C8" s="61"/>
      <c r="D8" s="379"/>
      <c r="E8" s="62"/>
      <c r="F8" s="62"/>
      <c r="G8" s="62"/>
      <c r="H8" s="108"/>
      <c r="I8" s="62"/>
      <c r="J8" s="62"/>
      <c r="K8" s="62"/>
      <c r="L8" s="62"/>
      <c r="M8" s="62"/>
      <c r="N8" s="7"/>
      <c r="O8" s="7"/>
      <c r="P8" s="7"/>
      <c r="Q8" s="7"/>
      <c r="R8" s="7"/>
      <c r="S8" s="7"/>
      <c r="T8" s="6"/>
      <c r="U8" s="7"/>
      <c r="V8" s="366"/>
      <c r="W8" s="7"/>
      <c r="X8" s="367"/>
    </row>
    <row r="9" spans="1:24" s="8" customFormat="1" ht="12.75" customHeight="1">
      <c r="A9" s="58" t="s">
        <v>0</v>
      </c>
      <c r="B9" s="380"/>
      <c r="C9" s="131">
        <f>'(A) Budget Summary'!C9</f>
        <v>46814209</v>
      </c>
      <c r="D9" s="381"/>
      <c r="E9" s="131"/>
      <c r="F9" s="131">
        <v>1098600</v>
      </c>
      <c r="G9" s="131"/>
      <c r="H9" s="130">
        <f>C9+F9</f>
        <v>47912809</v>
      </c>
      <c r="I9" s="131"/>
      <c r="J9" s="131"/>
      <c r="K9" s="8">
        <v>1860500</v>
      </c>
      <c r="M9" s="131"/>
      <c r="N9" s="131"/>
      <c r="O9" s="131"/>
      <c r="P9" s="131"/>
      <c r="Q9" s="131">
        <v>-13500</v>
      </c>
      <c r="R9" s="131"/>
      <c r="S9" s="131"/>
      <c r="T9" s="130">
        <f>F9+K9+N9+Q9</f>
        <v>2945600</v>
      </c>
      <c r="U9" s="131"/>
      <c r="V9" s="368"/>
      <c r="W9" s="131">
        <f aca="true" t="shared" si="0" ref="W9:W31">C9+T9</f>
        <v>49759809</v>
      </c>
      <c r="X9" s="369"/>
    </row>
    <row r="10" spans="1:24" s="5" customFormat="1" ht="12.75" customHeight="1">
      <c r="A10" s="59" t="s">
        <v>1</v>
      </c>
      <c r="B10" s="382"/>
      <c r="C10" s="60">
        <f>'(A) Budget Summary'!C10</f>
        <v>43763210</v>
      </c>
      <c r="D10" s="383"/>
      <c r="E10" s="133"/>
      <c r="F10" s="133">
        <v>886200</v>
      </c>
      <c r="G10" s="133"/>
      <c r="H10" s="134">
        <f>C10+F10</f>
        <v>44649410</v>
      </c>
      <c r="I10" s="362"/>
      <c r="J10" s="133"/>
      <c r="K10" s="5">
        <v>1590000</v>
      </c>
      <c r="M10" s="133"/>
      <c r="N10" s="60"/>
      <c r="O10" s="60"/>
      <c r="P10" s="60"/>
      <c r="Q10" s="60">
        <v>-11900</v>
      </c>
      <c r="R10" s="60"/>
      <c r="S10" s="60"/>
      <c r="T10" s="132">
        <f>F10+K10+N10+Q10</f>
        <v>2464300</v>
      </c>
      <c r="U10" s="60"/>
      <c r="V10" s="370"/>
      <c r="W10" s="60">
        <f t="shared" si="0"/>
        <v>46227510</v>
      </c>
      <c r="X10" s="371"/>
    </row>
    <row r="11" spans="1:24" s="5" customFormat="1" ht="12.75" customHeight="1">
      <c r="A11" s="59" t="s">
        <v>2</v>
      </c>
      <c r="B11" s="382"/>
      <c r="C11" s="60">
        <f>'(A) Budget Summary'!C11</f>
        <v>76558332</v>
      </c>
      <c r="D11" s="383"/>
      <c r="E11" s="133"/>
      <c r="F11" s="133">
        <v>2032900</v>
      </c>
      <c r="G11" s="133"/>
      <c r="H11" s="134">
        <f aca="true" t="shared" si="1" ref="H11:H31">C11+F11</f>
        <v>78591232</v>
      </c>
      <c r="I11" s="362"/>
      <c r="J11" s="133"/>
      <c r="K11" s="5">
        <v>5254900</v>
      </c>
      <c r="M11" s="133"/>
      <c r="N11" s="60"/>
      <c r="O11" s="60"/>
      <c r="P11" s="60"/>
      <c r="Q11" s="60">
        <v>-25700</v>
      </c>
      <c r="R11" s="60"/>
      <c r="S11" s="60"/>
      <c r="T11" s="132">
        <f aca="true" t="shared" si="2" ref="T11:T31">F11+K11+N11+Q11</f>
        <v>7262100</v>
      </c>
      <c r="U11" s="60"/>
      <c r="V11" s="370"/>
      <c r="W11" s="60">
        <f t="shared" si="0"/>
        <v>83820432</v>
      </c>
      <c r="X11" s="371"/>
    </row>
    <row r="12" spans="1:24" s="5" customFormat="1" ht="12.75" customHeight="1">
      <c r="A12" s="59" t="s">
        <v>3</v>
      </c>
      <c r="B12" s="382"/>
      <c r="C12" s="60">
        <f>'(A) Budget Summary'!C12</f>
        <v>55890452</v>
      </c>
      <c r="D12" s="383"/>
      <c r="E12" s="133"/>
      <c r="F12" s="133">
        <v>1198900</v>
      </c>
      <c r="G12" s="133"/>
      <c r="H12" s="134">
        <f t="shared" si="1"/>
        <v>57089352</v>
      </c>
      <c r="I12" s="362"/>
      <c r="J12" s="133"/>
      <c r="K12" s="5">
        <v>2610900</v>
      </c>
      <c r="M12" s="133"/>
      <c r="N12" s="60"/>
      <c r="O12" s="60"/>
      <c r="P12" s="60"/>
      <c r="Q12" s="60">
        <v>-20000</v>
      </c>
      <c r="R12" s="60"/>
      <c r="S12" s="60"/>
      <c r="T12" s="132">
        <f t="shared" si="2"/>
        <v>3789800</v>
      </c>
      <c r="U12" s="60"/>
      <c r="V12" s="370"/>
      <c r="W12" s="60">
        <f t="shared" si="0"/>
        <v>59680252</v>
      </c>
      <c r="X12" s="371"/>
    </row>
    <row r="13" spans="1:24" s="5" customFormat="1" ht="12.75" customHeight="1">
      <c r="A13" s="59" t="s">
        <v>28</v>
      </c>
      <c r="B13" s="382"/>
      <c r="C13" s="60">
        <f>'(A) Budget Summary'!C13</f>
        <v>58875861</v>
      </c>
      <c r="D13" s="383"/>
      <c r="E13" s="133"/>
      <c r="F13" s="133">
        <v>1734100</v>
      </c>
      <c r="G13" s="133"/>
      <c r="H13" s="134">
        <f t="shared" si="1"/>
        <v>60609961</v>
      </c>
      <c r="I13" s="362"/>
      <c r="J13" s="133"/>
      <c r="K13" s="5">
        <v>4008700</v>
      </c>
      <c r="M13" s="133"/>
      <c r="N13" s="60"/>
      <c r="O13" s="60"/>
      <c r="P13" s="60"/>
      <c r="Q13" s="60">
        <v>-31600</v>
      </c>
      <c r="R13" s="60"/>
      <c r="S13" s="60"/>
      <c r="T13" s="132">
        <f t="shared" si="2"/>
        <v>5711200</v>
      </c>
      <c r="U13" s="60"/>
      <c r="V13" s="370"/>
      <c r="W13" s="60">
        <f t="shared" si="0"/>
        <v>64587061</v>
      </c>
      <c r="X13" s="371"/>
    </row>
    <row r="14" spans="1:24" s="5" customFormat="1" ht="12.75" customHeight="1">
      <c r="A14" s="59" t="s">
        <v>4</v>
      </c>
      <c r="B14" s="382"/>
      <c r="C14" s="60">
        <f>'(A) Budget Summary'!C14</f>
        <v>100654232</v>
      </c>
      <c r="D14" s="383"/>
      <c r="E14" s="133"/>
      <c r="F14" s="133">
        <v>2360600</v>
      </c>
      <c r="G14" s="133"/>
      <c r="H14" s="134">
        <f t="shared" si="1"/>
        <v>103014832</v>
      </c>
      <c r="I14" s="362"/>
      <c r="J14" s="133"/>
      <c r="K14" s="5">
        <v>6145800</v>
      </c>
      <c r="M14" s="133"/>
      <c r="N14" s="60">
        <v>-4000000</v>
      </c>
      <c r="O14" s="60"/>
      <c r="P14" s="60"/>
      <c r="Q14" s="60">
        <v>-33800</v>
      </c>
      <c r="R14" s="60"/>
      <c r="S14" s="60"/>
      <c r="T14" s="132">
        <f t="shared" si="2"/>
        <v>4472600</v>
      </c>
      <c r="U14" s="60"/>
      <c r="V14" s="370"/>
      <c r="W14" s="60">
        <f t="shared" si="0"/>
        <v>105126832</v>
      </c>
      <c r="X14" s="371"/>
    </row>
    <row r="15" spans="1:24" s="5" customFormat="1" ht="12.75" customHeight="1">
      <c r="A15" s="59" t="s">
        <v>5</v>
      </c>
      <c r="B15" s="382"/>
      <c r="C15" s="60">
        <f>'(A) Budget Summary'!C15</f>
        <v>108382561</v>
      </c>
      <c r="D15" s="383"/>
      <c r="E15" s="133"/>
      <c r="F15" s="133">
        <v>3595100</v>
      </c>
      <c r="G15" s="133"/>
      <c r="H15" s="134">
        <f t="shared" si="1"/>
        <v>111977661</v>
      </c>
      <c r="I15" s="362"/>
      <c r="J15" s="133"/>
      <c r="K15" s="5">
        <v>11687500</v>
      </c>
      <c r="M15" s="133"/>
      <c r="N15" s="60"/>
      <c r="O15" s="60"/>
      <c r="P15" s="60"/>
      <c r="Q15" s="60">
        <v>-59300</v>
      </c>
      <c r="R15" s="60"/>
      <c r="S15" s="60"/>
      <c r="T15" s="132">
        <f t="shared" si="2"/>
        <v>15223300</v>
      </c>
      <c r="U15" s="60"/>
      <c r="V15" s="370"/>
      <c r="W15" s="60">
        <f t="shared" si="0"/>
        <v>123605861</v>
      </c>
      <c r="X15" s="371"/>
    </row>
    <row r="16" spans="1:24" s="5" customFormat="1" ht="12.75" customHeight="1">
      <c r="A16" s="59" t="s">
        <v>6</v>
      </c>
      <c r="B16" s="382"/>
      <c r="C16" s="60">
        <f>'(A) Budget Summary'!C16</f>
        <v>55618510</v>
      </c>
      <c r="D16" s="383"/>
      <c r="E16" s="133"/>
      <c r="F16" s="133">
        <v>1339600</v>
      </c>
      <c r="G16" s="133"/>
      <c r="H16" s="134">
        <f t="shared" si="1"/>
        <v>56958110</v>
      </c>
      <c r="I16" s="362"/>
      <c r="J16" s="133"/>
      <c r="K16" s="5">
        <v>2320000</v>
      </c>
      <c r="M16" s="133"/>
      <c r="N16" s="60"/>
      <c r="O16" s="60"/>
      <c r="P16" s="60"/>
      <c r="Q16" s="60">
        <v>-15800</v>
      </c>
      <c r="R16" s="60"/>
      <c r="S16" s="60"/>
      <c r="T16" s="132">
        <f t="shared" si="2"/>
        <v>3643800</v>
      </c>
      <c r="U16" s="60"/>
      <c r="V16" s="370"/>
      <c r="W16" s="60">
        <f t="shared" si="0"/>
        <v>59262310</v>
      </c>
      <c r="X16" s="371"/>
    </row>
    <row r="17" spans="1:24" s="5" customFormat="1" ht="12.75" customHeight="1">
      <c r="A17" s="59" t="s">
        <v>7</v>
      </c>
      <c r="B17" s="382"/>
      <c r="C17" s="60">
        <f>'(A) Budget Summary'!C17</f>
        <v>121928936.16</v>
      </c>
      <c r="D17" s="383"/>
      <c r="E17" s="133"/>
      <c r="F17" s="133">
        <v>4211900</v>
      </c>
      <c r="G17" s="133"/>
      <c r="H17" s="134">
        <f t="shared" si="1"/>
        <v>126140836.16</v>
      </c>
      <c r="I17" s="362"/>
      <c r="J17" s="133"/>
      <c r="K17" s="5">
        <v>11342300</v>
      </c>
      <c r="M17" s="133"/>
      <c r="N17" s="60"/>
      <c r="O17" s="60"/>
      <c r="P17" s="60"/>
      <c r="Q17" s="60">
        <v>-57100</v>
      </c>
      <c r="R17" s="60"/>
      <c r="S17" s="60"/>
      <c r="T17" s="132">
        <f t="shared" si="2"/>
        <v>15497100</v>
      </c>
      <c r="U17" s="60"/>
      <c r="V17" s="370"/>
      <c r="W17" s="60">
        <f t="shared" si="0"/>
        <v>137426036.16</v>
      </c>
      <c r="X17" s="371"/>
    </row>
    <row r="18" spans="1:24" s="5" customFormat="1" ht="12.75" customHeight="1">
      <c r="A18" s="59" t="s">
        <v>8</v>
      </c>
      <c r="B18" s="382"/>
      <c r="C18" s="60">
        <f>'(A) Budget Summary'!C18</f>
        <v>90695039</v>
      </c>
      <c r="D18" s="383"/>
      <c r="E18" s="133"/>
      <c r="F18" s="133">
        <v>2487800</v>
      </c>
      <c r="G18" s="133"/>
      <c r="H18" s="134">
        <f t="shared" si="1"/>
        <v>93182839</v>
      </c>
      <c r="I18" s="362"/>
      <c r="J18" s="133"/>
      <c r="K18" s="5">
        <v>6231000</v>
      </c>
      <c r="M18" s="133"/>
      <c r="N18" s="60"/>
      <c r="O18" s="60"/>
      <c r="P18" s="60"/>
      <c r="Q18" s="60">
        <v>-44200</v>
      </c>
      <c r="R18" s="60"/>
      <c r="S18" s="60"/>
      <c r="T18" s="132">
        <f t="shared" si="2"/>
        <v>8674600</v>
      </c>
      <c r="U18" s="60"/>
      <c r="V18" s="370"/>
      <c r="W18" s="60">
        <f t="shared" si="0"/>
        <v>99369639</v>
      </c>
      <c r="X18" s="371"/>
    </row>
    <row r="19" spans="1:24" s="5" customFormat="1" ht="12.75" customHeight="1">
      <c r="A19" s="59" t="s">
        <v>9</v>
      </c>
      <c r="B19" s="382"/>
      <c r="C19" s="60">
        <f>'(A) Budget Summary'!C19</f>
        <v>21889476</v>
      </c>
      <c r="D19" s="383"/>
      <c r="E19" s="133"/>
      <c r="F19" s="133">
        <v>349500</v>
      </c>
      <c r="G19" s="133"/>
      <c r="H19" s="134">
        <f t="shared" si="1"/>
        <v>22238976</v>
      </c>
      <c r="I19" s="362"/>
      <c r="J19" s="133"/>
      <c r="K19" s="5">
        <v>331600</v>
      </c>
      <c r="M19" s="133"/>
      <c r="N19" s="60"/>
      <c r="O19" s="60"/>
      <c r="P19" s="60"/>
      <c r="Q19" s="60">
        <v>-4600</v>
      </c>
      <c r="R19" s="60"/>
      <c r="S19" s="60"/>
      <c r="T19" s="132">
        <f t="shared" si="2"/>
        <v>676500</v>
      </c>
      <c r="U19" s="60"/>
      <c r="V19" s="370"/>
      <c r="W19" s="60">
        <f t="shared" si="0"/>
        <v>22565976</v>
      </c>
      <c r="X19" s="371"/>
    </row>
    <row r="20" spans="1:24" s="5" customFormat="1" ht="12.75" customHeight="1">
      <c r="A20" s="59" t="s">
        <v>10</v>
      </c>
      <c r="B20" s="382"/>
      <c r="C20" s="60">
        <f>'(A) Budget Summary'!C20</f>
        <v>49013483</v>
      </c>
      <c r="D20" s="383"/>
      <c r="E20" s="133"/>
      <c r="F20" s="133">
        <v>878100</v>
      </c>
      <c r="G20" s="133"/>
      <c r="H20" s="134">
        <f t="shared" si="1"/>
        <v>49891583</v>
      </c>
      <c r="I20" s="362"/>
      <c r="J20" s="133"/>
      <c r="K20" s="5">
        <v>1242200</v>
      </c>
      <c r="M20" s="133"/>
      <c r="N20" s="60"/>
      <c r="O20" s="60"/>
      <c r="P20" s="60"/>
      <c r="Q20" s="60">
        <v>-7200</v>
      </c>
      <c r="R20" s="60"/>
      <c r="S20" s="60"/>
      <c r="T20" s="132">
        <f t="shared" si="2"/>
        <v>2113100</v>
      </c>
      <c r="U20" s="60"/>
      <c r="V20" s="370"/>
      <c r="W20" s="60">
        <f t="shared" si="0"/>
        <v>51126583</v>
      </c>
      <c r="X20" s="371"/>
    </row>
    <row r="21" spans="1:24" s="5" customFormat="1" ht="12.75" customHeight="1">
      <c r="A21" s="59" t="s">
        <v>11</v>
      </c>
      <c r="B21" s="382"/>
      <c r="C21" s="60">
        <f>'(A) Budget Summary'!C21</f>
        <v>123002396</v>
      </c>
      <c r="D21" s="383"/>
      <c r="E21" s="133"/>
      <c r="F21" s="133">
        <v>3583100</v>
      </c>
      <c r="G21" s="133"/>
      <c r="H21" s="134">
        <f t="shared" si="1"/>
        <v>126585496</v>
      </c>
      <c r="I21" s="362"/>
      <c r="J21" s="133"/>
      <c r="K21" s="5">
        <v>10266900</v>
      </c>
      <c r="M21" s="133"/>
      <c r="N21" s="60"/>
      <c r="O21" s="60"/>
      <c r="P21" s="60"/>
      <c r="Q21" s="60">
        <v>-57800</v>
      </c>
      <c r="R21" s="60"/>
      <c r="S21" s="60"/>
      <c r="T21" s="132">
        <f t="shared" si="2"/>
        <v>13792200</v>
      </c>
      <c r="U21" s="60"/>
      <c r="V21" s="370"/>
      <c r="W21" s="60">
        <f t="shared" si="0"/>
        <v>136794596</v>
      </c>
      <c r="X21" s="371"/>
    </row>
    <row r="22" spans="1:24" s="5" customFormat="1" ht="12.75" customHeight="1">
      <c r="A22" s="59" t="s">
        <v>12</v>
      </c>
      <c r="B22" s="382"/>
      <c r="C22" s="60">
        <f>'(A) Budget Summary'!C22</f>
        <v>90251442</v>
      </c>
      <c r="D22" s="383"/>
      <c r="E22" s="133"/>
      <c r="F22" s="133">
        <v>2605500</v>
      </c>
      <c r="G22" s="133"/>
      <c r="H22" s="134">
        <f t="shared" si="1"/>
        <v>92856942</v>
      </c>
      <c r="I22" s="362"/>
      <c r="J22" s="133"/>
      <c r="K22" s="5">
        <v>7167300</v>
      </c>
      <c r="M22" s="133"/>
      <c r="N22" s="60"/>
      <c r="O22" s="60"/>
      <c r="P22" s="60"/>
      <c r="Q22" s="60">
        <v>-39900</v>
      </c>
      <c r="R22" s="60"/>
      <c r="S22" s="60"/>
      <c r="T22" s="132">
        <f t="shared" si="2"/>
        <v>9732900</v>
      </c>
      <c r="U22" s="60"/>
      <c r="V22" s="370"/>
      <c r="W22" s="60">
        <f t="shared" si="0"/>
        <v>99984342</v>
      </c>
      <c r="X22" s="371"/>
    </row>
    <row r="23" spans="1:24" s="5" customFormat="1" ht="12.75" customHeight="1">
      <c r="A23" s="59" t="s">
        <v>13</v>
      </c>
      <c r="B23" s="382"/>
      <c r="C23" s="60">
        <f>'(A) Budget Summary'!C23</f>
        <v>101769637</v>
      </c>
      <c r="D23" s="383"/>
      <c r="E23" s="133"/>
      <c r="F23" s="133">
        <v>2845100</v>
      </c>
      <c r="G23" s="133"/>
      <c r="H23" s="134">
        <f t="shared" si="1"/>
        <v>104614737</v>
      </c>
      <c r="I23" s="362"/>
      <c r="J23" s="133"/>
      <c r="K23" s="5">
        <v>7666200</v>
      </c>
      <c r="M23" s="133"/>
      <c r="N23" s="60"/>
      <c r="O23" s="60"/>
      <c r="P23" s="60"/>
      <c r="Q23" s="60">
        <v>-40800</v>
      </c>
      <c r="R23" s="60"/>
      <c r="S23" s="60"/>
      <c r="T23" s="132">
        <f t="shared" si="2"/>
        <v>10470500</v>
      </c>
      <c r="U23" s="60"/>
      <c r="V23" s="370"/>
      <c r="W23" s="60">
        <f t="shared" si="0"/>
        <v>112240137</v>
      </c>
      <c r="X23" s="371"/>
    </row>
    <row r="24" spans="1:24" s="5" customFormat="1" ht="12.75" customHeight="1">
      <c r="A24" s="59" t="s">
        <v>14</v>
      </c>
      <c r="B24" s="382"/>
      <c r="C24" s="60">
        <f>'(A) Budget Summary'!C24</f>
        <v>70018908</v>
      </c>
      <c r="D24" s="383"/>
      <c r="E24" s="133"/>
      <c r="F24" s="133">
        <v>1839600</v>
      </c>
      <c r="G24" s="133"/>
      <c r="H24" s="134">
        <f t="shared" si="1"/>
        <v>71858508</v>
      </c>
      <c r="I24" s="362"/>
      <c r="J24" s="133"/>
      <c r="K24" s="5">
        <v>4182500</v>
      </c>
      <c r="M24" s="133"/>
      <c r="N24" s="60"/>
      <c r="O24" s="60"/>
      <c r="P24" s="60"/>
      <c r="Q24" s="60">
        <v>-33000</v>
      </c>
      <c r="R24" s="60"/>
      <c r="S24" s="60"/>
      <c r="T24" s="132">
        <f t="shared" si="2"/>
        <v>5989100</v>
      </c>
      <c r="U24" s="60"/>
      <c r="V24" s="370"/>
      <c r="W24" s="60">
        <f t="shared" si="0"/>
        <v>76008008</v>
      </c>
      <c r="X24" s="371"/>
    </row>
    <row r="25" spans="1:24" s="5" customFormat="1" ht="12.75" customHeight="1">
      <c r="A25" s="59" t="s">
        <v>15</v>
      </c>
      <c r="B25" s="382"/>
      <c r="C25" s="60">
        <f>'(A) Budget Summary'!C25</f>
        <v>124792196</v>
      </c>
      <c r="D25" s="383"/>
      <c r="E25" s="133"/>
      <c r="F25" s="133">
        <v>3892300</v>
      </c>
      <c r="G25" s="133"/>
      <c r="H25" s="134">
        <f t="shared" si="1"/>
        <v>128684496</v>
      </c>
      <c r="I25" s="362"/>
      <c r="J25" s="133"/>
      <c r="K25" s="5">
        <v>9844000</v>
      </c>
      <c r="M25" s="133"/>
      <c r="N25" s="60"/>
      <c r="O25" s="60"/>
      <c r="P25" s="60"/>
      <c r="Q25" s="60">
        <v>-59300</v>
      </c>
      <c r="R25" s="60"/>
      <c r="S25" s="60"/>
      <c r="T25" s="132">
        <f t="shared" si="2"/>
        <v>13677000</v>
      </c>
      <c r="U25" s="60"/>
      <c r="V25" s="370"/>
      <c r="W25" s="60">
        <f t="shared" si="0"/>
        <v>138469196</v>
      </c>
      <c r="X25" s="371"/>
    </row>
    <row r="26" spans="1:24" s="5" customFormat="1" ht="12.75" customHeight="1">
      <c r="A26" s="59" t="s">
        <v>16</v>
      </c>
      <c r="B26" s="382"/>
      <c r="C26" s="60">
        <f>'(A) Budget Summary'!C26</f>
        <v>104587659</v>
      </c>
      <c r="D26" s="383"/>
      <c r="E26" s="133"/>
      <c r="F26" s="133">
        <v>3452400</v>
      </c>
      <c r="G26" s="133"/>
      <c r="H26" s="134">
        <f t="shared" si="1"/>
        <v>108040059</v>
      </c>
      <c r="I26" s="362"/>
      <c r="J26" s="133"/>
      <c r="K26" s="5">
        <v>8430300</v>
      </c>
      <c r="M26" s="133"/>
      <c r="N26" s="60"/>
      <c r="O26" s="60"/>
      <c r="P26" s="60"/>
      <c r="Q26" s="60">
        <v>-51700</v>
      </c>
      <c r="R26" s="60"/>
      <c r="S26" s="60"/>
      <c r="T26" s="132">
        <f t="shared" si="2"/>
        <v>11831000</v>
      </c>
      <c r="U26" s="60"/>
      <c r="V26" s="370"/>
      <c r="W26" s="60">
        <f t="shared" si="0"/>
        <v>116418659</v>
      </c>
      <c r="X26" s="371"/>
    </row>
    <row r="27" spans="1:24" s="5" customFormat="1" ht="12.75" customHeight="1">
      <c r="A27" s="59" t="s">
        <v>17</v>
      </c>
      <c r="B27" s="382"/>
      <c r="C27" s="60">
        <f>'(A) Budget Summary'!C27</f>
        <v>94515982</v>
      </c>
      <c r="D27" s="383"/>
      <c r="E27" s="133"/>
      <c r="F27" s="133">
        <v>3402200</v>
      </c>
      <c r="G27" s="133"/>
      <c r="H27" s="134">
        <f t="shared" si="1"/>
        <v>97918182</v>
      </c>
      <c r="I27" s="362"/>
      <c r="J27" s="133"/>
      <c r="K27" s="5">
        <v>9423200</v>
      </c>
      <c r="M27" s="133"/>
      <c r="N27" s="60"/>
      <c r="O27" s="60"/>
      <c r="P27" s="60"/>
      <c r="Q27" s="60">
        <v>-63200</v>
      </c>
      <c r="R27" s="60"/>
      <c r="S27" s="60"/>
      <c r="T27" s="132">
        <f t="shared" si="2"/>
        <v>12762200</v>
      </c>
      <c r="U27" s="60"/>
      <c r="V27" s="370"/>
      <c r="W27" s="60">
        <f t="shared" si="0"/>
        <v>107278182</v>
      </c>
      <c r="X27" s="371"/>
    </row>
    <row r="28" spans="1:24" s="5" customFormat="1" ht="12.75" customHeight="1">
      <c r="A28" s="59" t="s">
        <v>18</v>
      </c>
      <c r="B28" s="382"/>
      <c r="C28" s="60">
        <f>'(A) Budget Summary'!C28</f>
        <v>83073668</v>
      </c>
      <c r="D28" s="383"/>
      <c r="E28" s="133"/>
      <c r="F28" s="133">
        <v>2806300</v>
      </c>
      <c r="G28" s="133"/>
      <c r="H28" s="134">
        <f t="shared" si="1"/>
        <v>85879968</v>
      </c>
      <c r="I28" s="362"/>
      <c r="J28" s="133"/>
      <c r="K28" s="5">
        <v>5507300</v>
      </c>
      <c r="M28" s="133"/>
      <c r="N28" s="60"/>
      <c r="O28" s="60"/>
      <c r="P28" s="60"/>
      <c r="Q28" s="60">
        <v>-53500</v>
      </c>
      <c r="R28" s="60"/>
      <c r="S28" s="60"/>
      <c r="T28" s="132">
        <f t="shared" si="2"/>
        <v>8260100</v>
      </c>
      <c r="U28" s="60"/>
      <c r="V28" s="370"/>
      <c r="W28" s="60">
        <f t="shared" si="0"/>
        <v>91333768</v>
      </c>
      <c r="X28" s="371"/>
    </row>
    <row r="29" spans="1:24" s="5" customFormat="1" ht="12.75" customHeight="1">
      <c r="A29" s="59" t="s">
        <v>19</v>
      </c>
      <c r="B29" s="382"/>
      <c r="C29" s="60">
        <f>'(A) Budget Summary'!C29</f>
        <v>50029752</v>
      </c>
      <c r="D29" s="383"/>
      <c r="E29" s="133"/>
      <c r="F29" s="133">
        <v>1167300</v>
      </c>
      <c r="G29" s="133"/>
      <c r="H29" s="134">
        <f t="shared" si="1"/>
        <v>51197052</v>
      </c>
      <c r="I29" s="362"/>
      <c r="J29" s="133"/>
      <c r="K29" s="5">
        <v>2528500</v>
      </c>
      <c r="M29" s="133"/>
      <c r="N29" s="60"/>
      <c r="O29" s="60"/>
      <c r="P29" s="60"/>
      <c r="Q29" s="60">
        <v>-15400</v>
      </c>
      <c r="R29" s="60"/>
      <c r="S29" s="60"/>
      <c r="T29" s="132">
        <f t="shared" si="2"/>
        <v>3680400</v>
      </c>
      <c r="U29" s="60"/>
      <c r="V29" s="370"/>
      <c r="W29" s="60">
        <f t="shared" si="0"/>
        <v>53710152</v>
      </c>
      <c r="X29" s="371"/>
    </row>
    <row r="30" spans="1:24" s="5" customFormat="1" ht="12.75" customHeight="1">
      <c r="A30" s="59" t="s">
        <v>20</v>
      </c>
      <c r="B30" s="382"/>
      <c r="C30" s="60">
        <f>'(A) Budget Summary'!C30</f>
        <v>44186283</v>
      </c>
      <c r="D30" s="383"/>
      <c r="E30" s="133"/>
      <c r="F30" s="133">
        <v>1174300</v>
      </c>
      <c r="G30" s="133"/>
      <c r="H30" s="134">
        <f t="shared" si="1"/>
        <v>45360583</v>
      </c>
      <c r="I30" s="362"/>
      <c r="J30" s="133"/>
      <c r="K30" s="5">
        <v>2922700</v>
      </c>
      <c r="M30" s="133"/>
      <c r="N30" s="60"/>
      <c r="O30" s="60"/>
      <c r="P30" s="60"/>
      <c r="Q30" s="60">
        <v>-12700</v>
      </c>
      <c r="R30" s="60"/>
      <c r="S30" s="60"/>
      <c r="T30" s="132">
        <f t="shared" si="2"/>
        <v>4084300</v>
      </c>
      <c r="U30" s="60"/>
      <c r="V30" s="370"/>
      <c r="W30" s="60">
        <f t="shared" si="0"/>
        <v>48270583</v>
      </c>
      <c r="X30" s="371"/>
    </row>
    <row r="31" spans="1:24" s="5" customFormat="1" ht="12.75" customHeight="1">
      <c r="A31" s="59" t="s">
        <v>21</v>
      </c>
      <c r="B31" s="382"/>
      <c r="C31" s="60">
        <f>'(A) Budget Summary'!C31</f>
        <v>45143947</v>
      </c>
      <c r="D31" s="383"/>
      <c r="E31" s="133"/>
      <c r="F31" s="133">
        <v>1023400</v>
      </c>
      <c r="G31" s="133"/>
      <c r="H31" s="134">
        <f t="shared" si="1"/>
        <v>46167347</v>
      </c>
      <c r="I31" s="362"/>
      <c r="J31" s="133"/>
      <c r="K31" s="5">
        <v>2026300</v>
      </c>
      <c r="M31" s="133"/>
      <c r="N31" s="60"/>
      <c r="O31" s="60"/>
      <c r="P31" s="60"/>
      <c r="Q31" s="60">
        <v>-14000</v>
      </c>
      <c r="R31" s="60"/>
      <c r="S31" s="60"/>
      <c r="T31" s="132">
        <f t="shared" si="2"/>
        <v>3035700</v>
      </c>
      <c r="U31" s="60"/>
      <c r="V31" s="370"/>
      <c r="W31" s="60">
        <f t="shared" si="0"/>
        <v>48179647</v>
      </c>
      <c r="X31" s="371"/>
    </row>
    <row r="32" spans="1:24" s="5" customFormat="1" ht="6" customHeight="1">
      <c r="A32" s="59"/>
      <c r="B32" s="382"/>
      <c r="C32" s="60"/>
      <c r="D32" s="383"/>
      <c r="E32" s="63"/>
      <c r="F32" s="63"/>
      <c r="G32" s="63"/>
      <c r="H32" s="132"/>
      <c r="I32" s="60"/>
      <c r="J32" s="63"/>
      <c r="K32" s="145"/>
      <c r="L32" s="145"/>
      <c r="M32" s="63"/>
      <c r="N32" s="60"/>
      <c r="O32" s="60"/>
      <c r="P32" s="60"/>
      <c r="Q32" s="60"/>
      <c r="R32" s="60"/>
      <c r="S32" s="60"/>
      <c r="T32" s="132"/>
      <c r="U32" s="60"/>
      <c r="V32" s="370"/>
      <c r="W32" s="60"/>
      <c r="X32" s="371"/>
    </row>
    <row r="33" spans="1:24" s="8" customFormat="1" ht="15">
      <c r="A33" s="135" t="s">
        <v>22</v>
      </c>
      <c r="B33" s="384"/>
      <c r="C33" s="137">
        <f>SUM(C9:C31)</f>
        <v>1761456171.1599998</v>
      </c>
      <c r="D33" s="385"/>
      <c r="E33" s="137"/>
      <c r="F33" s="137">
        <f>SUM(F9:F32)</f>
        <v>49964800</v>
      </c>
      <c r="G33" s="137"/>
      <c r="H33" s="136">
        <f>SUM(H9:H32)</f>
        <v>1811420971.1599998</v>
      </c>
      <c r="I33" s="137"/>
      <c r="J33" s="137"/>
      <c r="K33" s="244">
        <f>SUM(K9:K32)</f>
        <v>124590600</v>
      </c>
      <c r="L33" s="244"/>
      <c r="M33" s="137"/>
      <c r="N33" s="137">
        <f>SUM(N9:N31)</f>
        <v>-4000000</v>
      </c>
      <c r="O33" s="137"/>
      <c r="P33" s="137"/>
      <c r="Q33" s="137">
        <f>SUM(Q9:Q31)</f>
        <v>-766000</v>
      </c>
      <c r="R33" s="137"/>
      <c r="S33" s="137"/>
      <c r="T33" s="136">
        <f>SUM(T9:T32)</f>
        <v>169789400</v>
      </c>
      <c r="U33" s="137"/>
      <c r="V33" s="372"/>
      <c r="W33" s="137">
        <f>SUM(W9:W32)</f>
        <v>1931245571.1599998</v>
      </c>
      <c r="X33" s="373"/>
    </row>
    <row r="34" spans="1:24" s="5" customFormat="1" ht="6" customHeight="1">
      <c r="A34" s="59"/>
      <c r="B34" s="382"/>
      <c r="C34" s="60"/>
      <c r="D34" s="383"/>
      <c r="E34" s="63"/>
      <c r="F34" s="63"/>
      <c r="G34" s="63"/>
      <c r="H34" s="132"/>
      <c r="I34" s="60"/>
      <c r="J34" s="63"/>
      <c r="K34" s="145"/>
      <c r="L34" s="145"/>
      <c r="M34" s="63"/>
      <c r="N34" s="60"/>
      <c r="O34" s="60"/>
      <c r="P34" s="60"/>
      <c r="Q34" s="60"/>
      <c r="R34" s="60"/>
      <c r="S34" s="60"/>
      <c r="T34" s="132"/>
      <c r="U34" s="60"/>
      <c r="V34" s="370"/>
      <c r="W34" s="60"/>
      <c r="X34" s="371"/>
    </row>
    <row r="35" spans="1:24" s="5" customFormat="1" ht="12.75" customHeight="1">
      <c r="A35" s="59" t="s">
        <v>23</v>
      </c>
      <c r="B35" s="382"/>
      <c r="C35" s="60">
        <f>'(A) Budget Summary'!C35</f>
        <v>64190566</v>
      </c>
      <c r="D35" s="383"/>
      <c r="E35" s="133"/>
      <c r="F35" s="190">
        <v>933300</v>
      </c>
      <c r="G35" s="133"/>
      <c r="H35" s="134">
        <f>C35+F35</f>
        <v>65123866</v>
      </c>
      <c r="I35" s="362"/>
      <c r="J35" s="133"/>
      <c r="K35" s="145"/>
      <c r="L35" s="145"/>
      <c r="M35" s="133"/>
      <c r="N35" s="60">
        <v>8938996</v>
      </c>
      <c r="O35" s="404"/>
      <c r="P35" s="404"/>
      <c r="Q35" s="60">
        <v>0</v>
      </c>
      <c r="R35" s="60"/>
      <c r="S35" s="60"/>
      <c r="T35" s="132">
        <f>F35+K35+N35+Q35</f>
        <v>9872296</v>
      </c>
      <c r="U35" s="60"/>
      <c r="V35" s="370"/>
      <c r="W35" s="60">
        <f>C35+T35</f>
        <v>74062862</v>
      </c>
      <c r="X35" s="371"/>
    </row>
    <row r="36" spans="1:24" s="5" customFormat="1" ht="12.75" customHeight="1">
      <c r="A36" s="59" t="s">
        <v>29</v>
      </c>
      <c r="B36" s="382"/>
      <c r="C36" s="60">
        <f>'(A) Budget Summary'!C36</f>
        <v>885735</v>
      </c>
      <c r="D36" s="383"/>
      <c r="E36" s="59"/>
      <c r="F36" s="133">
        <v>0</v>
      </c>
      <c r="G36" s="59"/>
      <c r="H36" s="134">
        <f>C36+F36</f>
        <v>885735</v>
      </c>
      <c r="I36" s="362"/>
      <c r="J36" s="59"/>
      <c r="K36" s="145"/>
      <c r="L36" s="145"/>
      <c r="M36" s="59"/>
      <c r="N36" s="60"/>
      <c r="O36" s="404"/>
      <c r="P36" s="404"/>
      <c r="Q36" s="60">
        <v>0</v>
      </c>
      <c r="R36" s="60"/>
      <c r="S36" s="60"/>
      <c r="T36" s="132">
        <f>F36+K36+N36+Q36</f>
        <v>0</v>
      </c>
      <c r="U36" s="60"/>
      <c r="V36" s="370"/>
      <c r="W36" s="60">
        <f>C36+T36</f>
        <v>885735</v>
      </c>
      <c r="X36" s="371"/>
    </row>
    <row r="37" spans="1:24" s="5" customFormat="1" ht="12.75" customHeight="1">
      <c r="A37" s="59" t="s">
        <v>24</v>
      </c>
      <c r="B37" s="382"/>
      <c r="C37" s="60">
        <f>'(A) Budget Summary'!C37</f>
        <v>2261619</v>
      </c>
      <c r="D37" s="383"/>
      <c r="E37" s="59"/>
      <c r="F37" s="133">
        <v>0</v>
      </c>
      <c r="G37" s="59"/>
      <c r="H37" s="134">
        <f>C37+F37</f>
        <v>2261619</v>
      </c>
      <c r="I37" s="362"/>
      <c r="J37" s="59"/>
      <c r="K37" s="145">
        <f>236000</f>
        <v>236000</v>
      </c>
      <c r="L37" s="145"/>
      <c r="M37" s="59"/>
      <c r="N37" s="60"/>
      <c r="O37" s="60"/>
      <c r="P37" s="60"/>
      <c r="Q37" s="60">
        <v>0</v>
      </c>
      <c r="R37" s="60"/>
      <c r="S37" s="60"/>
      <c r="T37" s="132">
        <f>F37+K37+N37+Q37</f>
        <v>236000</v>
      </c>
      <c r="U37" s="60"/>
      <c r="V37" s="370"/>
      <c r="W37" s="60">
        <f>C37+T37</f>
        <v>2497619</v>
      </c>
      <c r="X37" s="371"/>
    </row>
    <row r="38" spans="1:24" s="5" customFormat="1" ht="12.75" customHeight="1">
      <c r="A38" s="59" t="s">
        <v>25</v>
      </c>
      <c r="B38" s="382"/>
      <c r="C38" s="60">
        <f>'(A) Budget Summary'!C38</f>
        <v>11800</v>
      </c>
      <c r="D38" s="383"/>
      <c r="E38" s="59"/>
      <c r="F38" s="133">
        <v>0</v>
      </c>
      <c r="G38" s="59"/>
      <c r="H38" s="134">
        <f>C38+F38</f>
        <v>11800</v>
      </c>
      <c r="I38" s="362"/>
      <c r="J38" s="59"/>
      <c r="K38" s="145"/>
      <c r="L38" s="145"/>
      <c r="M38" s="59"/>
      <c r="N38" s="60">
        <v>0</v>
      </c>
      <c r="O38" s="60"/>
      <c r="P38" s="60"/>
      <c r="Q38" s="60">
        <v>0</v>
      </c>
      <c r="R38" s="60"/>
      <c r="S38" s="60"/>
      <c r="T38" s="132">
        <f>F38+K38+N38+Q38</f>
        <v>0</v>
      </c>
      <c r="U38" s="60"/>
      <c r="V38" s="370"/>
      <c r="W38" s="60">
        <f>C38+T38</f>
        <v>11800</v>
      </c>
      <c r="X38" s="371"/>
    </row>
    <row r="39" spans="1:24" s="5" customFormat="1" ht="12.75" customHeight="1">
      <c r="A39" s="59" t="s">
        <v>26</v>
      </c>
      <c r="B39" s="382"/>
      <c r="C39" s="60">
        <f>'(A) Budget Summary'!C39</f>
        <v>181846109</v>
      </c>
      <c r="D39" s="383"/>
      <c r="E39" s="133"/>
      <c r="F39" s="133">
        <v>550900</v>
      </c>
      <c r="G39" s="133"/>
      <c r="H39" s="134">
        <f>C39+F39</f>
        <v>182397009</v>
      </c>
      <c r="I39" s="362"/>
      <c r="J39" s="133"/>
      <c r="K39" s="145">
        <v>173400</v>
      </c>
      <c r="L39" s="145"/>
      <c r="M39" s="133"/>
      <c r="N39" s="60">
        <f>4000000+19521000-473000-8938996</f>
        <v>14109004</v>
      </c>
      <c r="O39" s="159">
        <v>1</v>
      </c>
      <c r="P39" s="138"/>
      <c r="Q39" s="60">
        <v>0</v>
      </c>
      <c r="R39" s="60"/>
      <c r="S39" s="60"/>
      <c r="T39" s="132">
        <f>F39+K39+N39+Q39</f>
        <v>14833304</v>
      </c>
      <c r="U39" s="60"/>
      <c r="V39" s="370"/>
      <c r="W39" s="60">
        <f>C39+T39</f>
        <v>196679413</v>
      </c>
      <c r="X39" s="371"/>
    </row>
    <row r="40" spans="1:24" s="5" customFormat="1" ht="3" customHeight="1">
      <c r="A40" s="59"/>
      <c r="B40" s="382"/>
      <c r="C40" s="60"/>
      <c r="D40" s="383"/>
      <c r="E40" s="133"/>
      <c r="F40" s="133"/>
      <c r="G40" s="133"/>
      <c r="H40" s="134"/>
      <c r="I40" s="362"/>
      <c r="J40" s="133"/>
      <c r="K40" s="145"/>
      <c r="L40" s="145"/>
      <c r="M40" s="133"/>
      <c r="N40" s="60"/>
      <c r="O40" s="159"/>
      <c r="P40" s="138"/>
      <c r="Q40" s="60"/>
      <c r="R40" s="60"/>
      <c r="S40" s="60"/>
      <c r="T40" s="132"/>
      <c r="U40" s="60"/>
      <c r="V40" s="370"/>
      <c r="W40" s="60"/>
      <c r="X40" s="371"/>
    </row>
    <row r="41" spans="1:24" s="5" customFormat="1" ht="3" customHeight="1">
      <c r="A41" s="59"/>
      <c r="B41" s="382"/>
      <c r="C41" s="60"/>
      <c r="D41" s="383"/>
      <c r="E41" s="63"/>
      <c r="F41" s="63"/>
      <c r="G41" s="63"/>
      <c r="H41" s="132"/>
      <c r="I41" s="60"/>
      <c r="J41" s="63"/>
      <c r="K41" s="145"/>
      <c r="L41" s="145"/>
      <c r="M41" s="63"/>
      <c r="N41" s="60"/>
      <c r="O41" s="60"/>
      <c r="P41" s="60"/>
      <c r="Q41" s="60"/>
      <c r="R41" s="60"/>
      <c r="S41" s="60"/>
      <c r="T41" s="132"/>
      <c r="U41" s="60"/>
      <c r="V41" s="370"/>
      <c r="W41" s="60"/>
      <c r="X41" s="371"/>
    </row>
    <row r="42" spans="1:24" s="8" customFormat="1" ht="15.75" thickBot="1">
      <c r="A42" s="139" t="s">
        <v>27</v>
      </c>
      <c r="B42" s="386"/>
      <c r="C42" s="141">
        <f>SUM(C33:C40)</f>
        <v>2010652000.1599998</v>
      </c>
      <c r="D42" s="387"/>
      <c r="E42" s="141"/>
      <c r="F42" s="141">
        <f>SUM(F33:F40)</f>
        <v>51449000</v>
      </c>
      <c r="G42" s="141"/>
      <c r="H42" s="140">
        <f>SUM(H33:H40)</f>
        <v>2062101000.1599998</v>
      </c>
      <c r="I42" s="141"/>
      <c r="J42" s="141"/>
      <c r="K42" s="246">
        <f>SUM(K33:K39)</f>
        <v>125000000</v>
      </c>
      <c r="L42" s="246"/>
      <c r="M42" s="141"/>
      <c r="N42" s="141">
        <f>SUM(N33:N40)</f>
        <v>19048000</v>
      </c>
      <c r="O42" s="141"/>
      <c r="P42" s="141"/>
      <c r="Q42" s="141">
        <f>SUM(Q33:Q40)</f>
        <v>-766000</v>
      </c>
      <c r="R42" s="141"/>
      <c r="S42" s="141"/>
      <c r="T42" s="140">
        <f>SUM(T33:T40)</f>
        <v>194731000</v>
      </c>
      <c r="U42" s="141"/>
      <c r="V42" s="374"/>
      <c r="W42" s="141">
        <f>SUM(W33:W40)</f>
        <v>2205383000.16</v>
      </c>
      <c r="X42" s="375"/>
    </row>
    <row r="43" spans="19:23" ht="12.75">
      <c r="S43" s="64"/>
      <c r="T43" s="64"/>
      <c r="U43" s="64"/>
      <c r="V43" s="64"/>
      <c r="W43" s="64"/>
    </row>
    <row r="44" spans="1:23" s="76" customFormat="1" ht="27.75" customHeight="1">
      <c r="A44" s="423" t="s">
        <v>166</v>
      </c>
      <c r="B44" s="423"/>
      <c r="C44" s="423"/>
      <c r="D44" s="423"/>
      <c r="E44" s="423"/>
      <c r="F44" s="423"/>
      <c r="G44" s="423"/>
      <c r="H44" s="423"/>
      <c r="I44" s="423"/>
      <c r="J44" s="423"/>
      <c r="K44" s="423"/>
      <c r="L44" s="423"/>
      <c r="M44" s="423"/>
      <c r="N44" s="423"/>
      <c r="O44" s="423"/>
      <c r="P44" s="423"/>
      <c r="Q44" s="423"/>
      <c r="R44" s="423"/>
      <c r="S44" s="423"/>
      <c r="T44" s="423"/>
      <c r="U44" s="423"/>
      <c r="V44" s="423"/>
      <c r="W44" s="423"/>
    </row>
    <row r="45" spans="1:23" s="76" customFormat="1" ht="15" customHeight="1">
      <c r="A45" s="421" t="s">
        <v>165</v>
      </c>
      <c r="B45" s="421"/>
      <c r="C45" s="421"/>
      <c r="D45" s="421"/>
      <c r="E45" s="421"/>
      <c r="F45" s="421"/>
      <c r="G45" s="421"/>
      <c r="H45" s="421"/>
      <c r="I45" s="421"/>
      <c r="J45" s="421"/>
      <c r="K45" s="421"/>
      <c r="L45" s="421"/>
      <c r="M45" s="421"/>
      <c r="N45" s="421"/>
      <c r="O45" s="421"/>
      <c r="P45" s="421"/>
      <c r="Q45" s="421"/>
      <c r="R45" s="421"/>
      <c r="S45" s="421"/>
      <c r="T45" s="421"/>
      <c r="U45" s="421"/>
      <c r="V45" s="421"/>
      <c r="W45" s="421"/>
    </row>
  </sheetData>
  <sheetProtection/>
  <mergeCells count="6">
    <mergeCell ref="A45:W45"/>
    <mergeCell ref="P6:R6"/>
    <mergeCell ref="A44:W44"/>
    <mergeCell ref="J6:L6"/>
    <mergeCell ref="V6:X6"/>
    <mergeCell ref="B6:D6"/>
  </mergeCells>
  <printOptions/>
  <pageMargins left="0.5" right="0.25" top="0.25" bottom="0.25" header="0.5" footer="0.5"/>
  <pageSetup fitToHeight="1" fitToWidth="1" horizontalDpi="600" verticalDpi="600" orientation="landscape" paperSize="5" scale="9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X70"/>
  <sheetViews>
    <sheetView zoomScalePageLayoutView="0" workbookViewId="0" topLeftCell="A1">
      <selection activeCell="H46" sqref="H46"/>
    </sheetView>
  </sheetViews>
  <sheetFormatPr defaultColWidth="10.83203125" defaultRowHeight="12.75"/>
  <cols>
    <col min="1" max="1" width="19" style="113" customWidth="1"/>
    <col min="2" max="3" width="11.5" style="113" customWidth="1"/>
    <col min="4" max="4" width="1.0078125" style="113" customWidth="1"/>
    <col min="5" max="8" width="12.83203125" style="113" customWidth="1"/>
    <col min="9" max="9" width="0.82421875" style="113" customWidth="1"/>
    <col min="10" max="10" width="4.33203125" style="113" customWidth="1"/>
    <col min="11" max="11" width="12.83203125" style="113" customWidth="1"/>
    <col min="12" max="12" width="4.33203125" style="113" customWidth="1"/>
    <col min="13" max="13" width="1.0078125" style="113" customWidth="1"/>
    <col min="14" max="14" width="13.83203125" style="113" customWidth="1"/>
    <col min="15" max="15" width="0.82421875" style="115" customWidth="1"/>
    <col min="16" max="16" width="3.33203125" style="113" customWidth="1"/>
    <col min="17" max="17" width="12.83203125" style="113" customWidth="1"/>
    <col min="18" max="18" width="3.33203125" style="113" customWidth="1"/>
    <col min="19" max="19" width="0.82421875" style="113" customWidth="1"/>
    <col min="20" max="20" width="4.33203125" style="113" customWidth="1"/>
    <col min="21" max="21" width="11.83203125" style="113" customWidth="1"/>
    <col min="22" max="22" width="4.33203125" style="113" customWidth="1"/>
    <col min="23" max="23" width="0.82421875" style="113" customWidth="1"/>
    <col min="24" max="24" width="16.83203125" style="116" customWidth="1"/>
    <col min="25" max="16384" width="10.83203125" style="113" customWidth="1"/>
  </cols>
  <sheetData>
    <row r="1" spans="1:23" ht="16.5">
      <c r="A1" s="112" t="s">
        <v>158</v>
      </c>
      <c r="B1" s="112"/>
      <c r="C1" s="112"/>
      <c r="D1" s="112"/>
      <c r="E1" s="112"/>
      <c r="F1" s="112"/>
      <c r="G1" s="112"/>
      <c r="H1" s="112"/>
      <c r="I1" s="112"/>
      <c r="J1" s="112"/>
      <c r="K1" s="112"/>
      <c r="L1" s="112"/>
      <c r="M1" s="112"/>
      <c r="N1" s="112"/>
      <c r="O1" s="266"/>
      <c r="P1" s="112"/>
      <c r="V1" s="114"/>
      <c r="W1" s="115"/>
    </row>
    <row r="2" spans="1:23" ht="6" customHeight="1">
      <c r="A2" s="112"/>
      <c r="B2" s="112"/>
      <c r="C2" s="112"/>
      <c r="D2" s="112"/>
      <c r="E2" s="112"/>
      <c r="F2" s="112"/>
      <c r="G2" s="112"/>
      <c r="H2" s="112"/>
      <c r="I2" s="112"/>
      <c r="J2" s="112"/>
      <c r="K2" s="112"/>
      <c r="L2" s="112"/>
      <c r="M2" s="112"/>
      <c r="N2" s="112"/>
      <c r="O2" s="266"/>
      <c r="P2" s="112"/>
      <c r="Q2" s="112"/>
      <c r="R2" s="112"/>
      <c r="S2" s="112"/>
      <c r="T2" s="112"/>
      <c r="U2" s="114"/>
      <c r="V2" s="114"/>
      <c r="W2" s="115"/>
    </row>
    <row r="3" spans="2:24" ht="15.75" customHeight="1">
      <c r="B3" s="83">
        <v>-1</v>
      </c>
      <c r="C3" s="83">
        <v>-2</v>
      </c>
      <c r="D3" s="83"/>
      <c r="E3" s="83">
        <v>-3</v>
      </c>
      <c r="F3" s="83">
        <v>-4</v>
      </c>
      <c r="G3" s="83">
        <v>-5</v>
      </c>
      <c r="H3" s="83">
        <v>-6</v>
      </c>
      <c r="I3" s="83"/>
      <c r="J3" s="83"/>
      <c r="K3" s="83">
        <v>-7</v>
      </c>
      <c r="L3" s="83"/>
      <c r="M3" s="83"/>
      <c r="N3" s="83">
        <v>-8</v>
      </c>
      <c r="P3" s="359"/>
      <c r="Q3" s="83">
        <v>-9</v>
      </c>
      <c r="R3" s="112"/>
      <c r="S3" s="112"/>
      <c r="T3" s="112"/>
      <c r="U3" s="83">
        <v>-10</v>
      </c>
      <c r="V3" s="360"/>
      <c r="W3" s="248"/>
      <c r="X3" s="83">
        <v>-11</v>
      </c>
    </row>
    <row r="4" spans="2:24" s="118" customFormat="1" ht="27" customHeight="1">
      <c r="B4" s="436" t="s">
        <v>93</v>
      </c>
      <c r="C4" s="436"/>
      <c r="D4" s="436"/>
      <c r="E4" s="436"/>
      <c r="F4" s="436"/>
      <c r="G4" s="436"/>
      <c r="H4" s="436"/>
      <c r="I4" s="119"/>
      <c r="J4" s="341"/>
      <c r="K4" s="436" t="s">
        <v>129</v>
      </c>
      <c r="L4" s="436"/>
      <c r="M4" s="436"/>
      <c r="N4" s="436"/>
      <c r="O4" s="119"/>
      <c r="P4" s="432" t="s">
        <v>102</v>
      </c>
      <c r="Q4" s="432"/>
      <c r="R4" s="432"/>
      <c r="S4" s="247"/>
      <c r="T4" s="433" t="s">
        <v>103</v>
      </c>
      <c r="U4" s="433"/>
      <c r="V4" s="433"/>
      <c r="W4" s="119"/>
      <c r="X4" s="259" t="s">
        <v>90</v>
      </c>
    </row>
    <row r="5" spans="1:24" ht="15" customHeight="1">
      <c r="A5" s="120"/>
      <c r="B5" s="232"/>
      <c r="C5" s="400"/>
      <c r="D5" s="232"/>
      <c r="E5" s="437" t="s">
        <v>94</v>
      </c>
      <c r="F5" s="437"/>
      <c r="G5" s="437"/>
      <c r="H5" s="437"/>
      <c r="I5" s="240"/>
      <c r="J5" s="438" t="s">
        <v>122</v>
      </c>
      <c r="K5" s="438"/>
      <c r="L5" s="438"/>
      <c r="M5" s="343"/>
      <c r="N5" s="434" t="s">
        <v>95</v>
      </c>
      <c r="O5" s="172"/>
      <c r="P5" s="441" t="s">
        <v>130</v>
      </c>
      <c r="Q5" s="441"/>
      <c r="R5" s="441"/>
      <c r="S5" s="247"/>
      <c r="T5" s="440" t="s">
        <v>143</v>
      </c>
      <c r="U5" s="440"/>
      <c r="V5" s="440"/>
      <c r="W5" s="117"/>
      <c r="X5" s="117"/>
    </row>
    <row r="6" spans="1:24" s="153" customFormat="1" ht="60">
      <c r="A6" s="231"/>
      <c r="B6" s="260" t="s">
        <v>31</v>
      </c>
      <c r="C6" s="260" t="s">
        <v>30</v>
      </c>
      <c r="D6" s="260"/>
      <c r="E6" s="261" t="s">
        <v>98</v>
      </c>
      <c r="F6" s="261" t="s">
        <v>99</v>
      </c>
      <c r="G6" s="261" t="s">
        <v>100</v>
      </c>
      <c r="H6" s="260" t="s">
        <v>101</v>
      </c>
      <c r="I6" s="260"/>
      <c r="J6" s="439"/>
      <c r="K6" s="439"/>
      <c r="L6" s="439"/>
      <c r="M6" s="342"/>
      <c r="N6" s="435"/>
      <c r="O6" s="231"/>
      <c r="P6" s="441"/>
      <c r="Q6" s="441"/>
      <c r="R6" s="441"/>
      <c r="S6" s="241"/>
      <c r="T6" s="440"/>
      <c r="U6" s="440"/>
      <c r="V6" s="440"/>
      <c r="W6" s="155"/>
      <c r="X6" s="269" t="s">
        <v>106</v>
      </c>
    </row>
    <row r="7" spans="5:24" s="121" customFormat="1" ht="20.25" customHeight="1">
      <c r="E7" s="249"/>
      <c r="F7" s="249"/>
      <c r="G7" s="249"/>
      <c r="H7" s="66" t="s">
        <v>139</v>
      </c>
      <c r="J7" s="431" t="s">
        <v>123</v>
      </c>
      <c r="K7" s="431"/>
      <c r="L7" s="431"/>
      <c r="M7" s="268"/>
      <c r="N7" s="66" t="s">
        <v>140</v>
      </c>
      <c r="O7" s="188"/>
      <c r="P7" s="442" t="s">
        <v>146</v>
      </c>
      <c r="Q7" s="442"/>
      <c r="R7" s="442"/>
      <c r="S7" s="241"/>
      <c r="T7" s="241"/>
      <c r="U7" s="233"/>
      <c r="V7" s="210"/>
      <c r="W7" s="122"/>
      <c r="X7" s="210" t="s">
        <v>141</v>
      </c>
    </row>
    <row r="8" spans="1:24" ht="9" customHeight="1">
      <c r="A8" s="120"/>
      <c r="B8" s="120"/>
      <c r="C8" s="120"/>
      <c r="D8" s="120"/>
      <c r="E8" s="250"/>
      <c r="F8" s="250"/>
      <c r="G8" s="250"/>
      <c r="H8" s="120"/>
      <c r="I8" s="120"/>
      <c r="J8" s="250"/>
      <c r="K8" s="250"/>
      <c r="L8" s="250"/>
      <c r="M8" s="250"/>
      <c r="N8" s="172"/>
      <c r="O8" s="172"/>
      <c r="P8" s="166"/>
      <c r="Q8" s="166"/>
      <c r="R8" s="166"/>
      <c r="S8" s="166"/>
      <c r="T8" s="166"/>
      <c r="U8" s="123"/>
      <c r="V8" s="123"/>
      <c r="W8" s="123"/>
      <c r="X8" s="123"/>
    </row>
    <row r="9" spans="1:24" s="124" customFormat="1" ht="12.75" customHeight="1">
      <c r="A9" s="142" t="s">
        <v>0</v>
      </c>
      <c r="B9" s="142">
        <v>755000</v>
      </c>
      <c r="C9" s="142">
        <v>104000</v>
      </c>
      <c r="D9" s="142"/>
      <c r="E9" s="251">
        <v>30000</v>
      </c>
      <c r="F9" s="251">
        <v>0</v>
      </c>
      <c r="G9" s="251">
        <v>0</v>
      </c>
      <c r="H9" s="142">
        <f>SUM(E9:G9)</f>
        <v>30000</v>
      </c>
      <c r="I9" s="142"/>
      <c r="J9" s="251"/>
      <c r="K9" s="251">
        <f>ROUND(9527*'(D) Tuition Fee Revenue'!D9/1000,0)*1000</f>
        <v>1858000</v>
      </c>
      <c r="L9" s="251"/>
      <c r="M9" s="251"/>
      <c r="N9" s="173">
        <f>K9-'(D) Tuition Fee Revenue'!O9</f>
        <v>934000</v>
      </c>
      <c r="O9" s="173"/>
      <c r="P9" s="160"/>
      <c r="Q9" s="166">
        <f>'(D) Tuition Fee Revenue'!L9+'(E) Tuit Fee Discounts'!L8</f>
        <v>-239500</v>
      </c>
      <c r="R9" s="160"/>
      <c r="S9" s="160"/>
      <c r="T9" s="160"/>
      <c r="U9" s="191"/>
      <c r="V9" s="191"/>
      <c r="W9" s="143"/>
      <c r="X9" s="143">
        <f>B9+C9+H9+N9+Q9+U9</f>
        <v>1583500</v>
      </c>
    </row>
    <row r="10" spans="1:24" ht="12.75" customHeight="1">
      <c r="A10" s="144" t="s">
        <v>1</v>
      </c>
      <c r="B10" s="144">
        <v>667000</v>
      </c>
      <c r="C10" s="144">
        <v>91000</v>
      </c>
      <c r="D10" s="144"/>
      <c r="E10" s="252">
        <v>207000</v>
      </c>
      <c r="F10" s="252">
        <v>747000</v>
      </c>
      <c r="G10" s="252">
        <v>0</v>
      </c>
      <c r="H10" s="142">
        <f aca="true" t="shared" si="0" ref="H10:H31">SUM(E10:G10)</f>
        <v>954000</v>
      </c>
      <c r="I10" s="144"/>
      <c r="J10" s="252"/>
      <c r="K10" s="252">
        <f>ROUND(9527*'(D) Tuition Fee Revenue'!D10/1000,0)*1000</f>
        <v>1115000</v>
      </c>
      <c r="L10" s="252"/>
      <c r="M10" s="252"/>
      <c r="N10" s="149">
        <f>K10-'(D) Tuition Fee Revenue'!O10</f>
        <v>554000</v>
      </c>
      <c r="O10" s="149"/>
      <c r="P10" s="160"/>
      <c r="Q10" s="160">
        <f>'(D) Tuition Fee Revenue'!L10+'(E) Tuit Fee Discounts'!L9</f>
        <v>3400</v>
      </c>
      <c r="R10" s="160"/>
      <c r="S10" s="160"/>
      <c r="T10" s="160"/>
      <c r="U10" s="192"/>
      <c r="V10" s="192"/>
      <c r="W10" s="145"/>
      <c r="X10" s="145">
        <f>B10+C10+H10+N10+Q10+U10</f>
        <v>2269400</v>
      </c>
    </row>
    <row r="11" spans="1:24" ht="12.75" customHeight="1">
      <c r="A11" s="144" t="s">
        <v>2</v>
      </c>
      <c r="B11" s="144">
        <v>1636000</v>
      </c>
      <c r="C11" s="144">
        <v>224000</v>
      </c>
      <c r="D11" s="144"/>
      <c r="E11" s="252">
        <v>0</v>
      </c>
      <c r="F11" s="252">
        <v>58000</v>
      </c>
      <c r="G11" s="252">
        <v>81000</v>
      </c>
      <c r="H11" s="142">
        <f t="shared" si="0"/>
        <v>139000</v>
      </c>
      <c r="I11" s="144"/>
      <c r="J11" s="252"/>
      <c r="K11" s="252">
        <f>ROUND(9527*'(D) Tuition Fee Revenue'!D11/1000,0)*1000</f>
        <v>1620000</v>
      </c>
      <c r="L11" s="252"/>
      <c r="M11" s="252"/>
      <c r="N11" s="149">
        <f>K11-'(D) Tuition Fee Revenue'!O11</f>
        <v>863000</v>
      </c>
      <c r="O11" s="149"/>
      <c r="P11" s="160"/>
      <c r="Q11" s="160">
        <f>'(D) Tuition Fee Revenue'!L11+'(E) Tuit Fee Discounts'!L10</f>
        <v>-727900</v>
      </c>
      <c r="R11" s="160"/>
      <c r="S11" s="160"/>
      <c r="T11" s="160"/>
      <c r="U11" s="192"/>
      <c r="V11" s="192"/>
      <c r="W11" s="145"/>
      <c r="X11" s="145">
        <f>B11+C11+H11+N11+Q11+U11</f>
        <v>2134100</v>
      </c>
    </row>
    <row r="12" spans="1:24" ht="12.75" customHeight="1">
      <c r="A12" s="144" t="s">
        <v>3</v>
      </c>
      <c r="B12" s="144">
        <v>939000</v>
      </c>
      <c r="C12" s="144">
        <v>129000</v>
      </c>
      <c r="D12" s="144"/>
      <c r="E12" s="252">
        <v>0</v>
      </c>
      <c r="F12" s="252">
        <v>0</v>
      </c>
      <c r="G12" s="252">
        <v>0</v>
      </c>
      <c r="H12" s="142">
        <f t="shared" si="0"/>
        <v>0</v>
      </c>
      <c r="I12" s="144"/>
      <c r="J12" s="252"/>
      <c r="K12" s="252">
        <f>ROUND(9527*'(D) Tuition Fee Revenue'!D12/1000,0)*1000</f>
        <v>1934000</v>
      </c>
      <c r="L12" s="252"/>
      <c r="M12" s="252"/>
      <c r="N12" s="149">
        <f>K12-'(D) Tuition Fee Revenue'!O12</f>
        <v>794000</v>
      </c>
      <c r="O12" s="149"/>
      <c r="P12" s="160"/>
      <c r="Q12" s="160">
        <f>'(D) Tuition Fee Revenue'!L12+'(E) Tuit Fee Discounts'!L11</f>
        <v>337800</v>
      </c>
      <c r="R12" s="160"/>
      <c r="S12" s="160"/>
      <c r="T12" s="160"/>
      <c r="U12" s="192"/>
      <c r="V12" s="192"/>
      <c r="W12" s="145"/>
      <c r="X12" s="145">
        <f aca="true" t="shared" si="1" ref="X12:X31">B12+C12+H12+N12+Q12+U12</f>
        <v>2199800</v>
      </c>
    </row>
    <row r="13" spans="1:24" ht="12.75" customHeight="1">
      <c r="A13" s="144" t="s">
        <v>28</v>
      </c>
      <c r="B13" s="144">
        <v>1201000</v>
      </c>
      <c r="C13" s="144">
        <v>178000</v>
      </c>
      <c r="D13" s="144"/>
      <c r="E13" s="252">
        <v>12000</v>
      </c>
      <c r="F13" s="252">
        <v>0</v>
      </c>
      <c r="G13" s="252">
        <v>0</v>
      </c>
      <c r="H13" s="142">
        <f t="shared" si="0"/>
        <v>12000</v>
      </c>
      <c r="I13" s="144"/>
      <c r="J13" s="252"/>
      <c r="K13" s="252">
        <f>ROUND(9527*'(D) Tuition Fee Revenue'!D13/1000,0)*1000</f>
        <v>1296000</v>
      </c>
      <c r="L13" s="252"/>
      <c r="M13" s="252"/>
      <c r="N13" s="149">
        <f>K13-'(D) Tuition Fee Revenue'!O13</f>
        <v>644000</v>
      </c>
      <c r="O13" s="149"/>
      <c r="P13" s="160"/>
      <c r="Q13" s="160">
        <f>'(D) Tuition Fee Revenue'!L13+'(E) Tuit Fee Discounts'!L12</f>
        <v>525200</v>
      </c>
      <c r="R13" s="160"/>
      <c r="S13" s="160"/>
      <c r="T13" s="160"/>
      <c r="U13" s="192"/>
      <c r="V13" s="192"/>
      <c r="W13" s="145"/>
      <c r="X13" s="145">
        <f t="shared" si="1"/>
        <v>2560200</v>
      </c>
    </row>
    <row r="14" spans="1:24" ht="12.75" customHeight="1">
      <c r="A14" s="144" t="s">
        <v>4</v>
      </c>
      <c r="B14" s="144">
        <v>1841000</v>
      </c>
      <c r="C14" s="144">
        <v>257000</v>
      </c>
      <c r="D14" s="144"/>
      <c r="E14" s="252">
        <v>28000</v>
      </c>
      <c r="F14" s="252">
        <v>0</v>
      </c>
      <c r="G14" s="252">
        <v>0</v>
      </c>
      <c r="H14" s="142">
        <f t="shared" si="0"/>
        <v>28000</v>
      </c>
      <c r="I14" s="144"/>
      <c r="J14" s="252"/>
      <c r="K14" s="252">
        <f>ROUND(9527*'(D) Tuition Fee Revenue'!D14/1000,0)*1000</f>
        <v>2010000</v>
      </c>
      <c r="L14" s="252"/>
      <c r="M14" s="252"/>
      <c r="N14" s="149">
        <f>K14-'(D) Tuition Fee Revenue'!O14</f>
        <v>999000</v>
      </c>
      <c r="O14" s="149"/>
      <c r="P14" s="160"/>
      <c r="Q14" s="160">
        <f>'(D) Tuition Fee Revenue'!L14+'(E) Tuit Fee Discounts'!L13</f>
        <v>352900</v>
      </c>
      <c r="R14" s="160"/>
      <c r="S14" s="160"/>
      <c r="T14" s="160"/>
      <c r="U14" s="192"/>
      <c r="V14" s="192"/>
      <c r="W14" s="145"/>
      <c r="X14" s="145">
        <f t="shared" si="1"/>
        <v>3477900</v>
      </c>
    </row>
    <row r="15" spans="1:24" ht="12.75" customHeight="1">
      <c r="A15" s="144" t="s">
        <v>5</v>
      </c>
      <c r="B15" s="144">
        <v>2608000</v>
      </c>
      <c r="C15" s="144">
        <v>347000</v>
      </c>
      <c r="D15" s="144"/>
      <c r="E15" s="252">
        <v>275000</v>
      </c>
      <c r="F15" s="252">
        <v>0</v>
      </c>
      <c r="G15" s="252">
        <v>40000</v>
      </c>
      <c r="H15" s="142">
        <f t="shared" si="0"/>
        <v>315000</v>
      </c>
      <c r="I15" s="144"/>
      <c r="J15" s="252"/>
      <c r="K15" s="252">
        <f>ROUND(9527*'(D) Tuition Fee Revenue'!D15/1000,0)*1000</f>
        <v>3077000</v>
      </c>
      <c r="L15" s="252"/>
      <c r="M15" s="252"/>
      <c r="N15" s="149">
        <f>K15-'(D) Tuition Fee Revenue'!O15</f>
        <v>1413000</v>
      </c>
      <c r="O15" s="149"/>
      <c r="P15" s="160"/>
      <c r="Q15" s="160">
        <f>'(D) Tuition Fee Revenue'!L15+'(E) Tuit Fee Discounts'!L14</f>
        <v>1775500</v>
      </c>
      <c r="R15" s="160"/>
      <c r="S15" s="160"/>
      <c r="T15" s="160"/>
      <c r="U15" s="192"/>
      <c r="V15" s="192"/>
      <c r="W15" s="145"/>
      <c r="X15" s="145">
        <f t="shared" si="1"/>
        <v>6458500</v>
      </c>
    </row>
    <row r="16" spans="1:24" ht="12.75" customHeight="1">
      <c r="A16" s="144" t="s">
        <v>6</v>
      </c>
      <c r="B16" s="144">
        <v>973000</v>
      </c>
      <c r="C16" s="144">
        <v>167000</v>
      </c>
      <c r="D16" s="144"/>
      <c r="E16" s="252">
        <v>0</v>
      </c>
      <c r="F16" s="252">
        <v>0</v>
      </c>
      <c r="G16" s="252">
        <v>0</v>
      </c>
      <c r="H16" s="142">
        <f t="shared" si="0"/>
        <v>0</v>
      </c>
      <c r="I16" s="144"/>
      <c r="J16" s="252"/>
      <c r="K16" s="252">
        <f>ROUND(9527*'(D) Tuition Fee Revenue'!D16/1000,0)*1000</f>
        <v>1439000</v>
      </c>
      <c r="L16" s="252"/>
      <c r="M16" s="252"/>
      <c r="N16" s="149">
        <f>K16-'(D) Tuition Fee Revenue'!O16</f>
        <v>768000</v>
      </c>
      <c r="O16" s="149"/>
      <c r="P16" s="160"/>
      <c r="Q16" s="160">
        <f>'(D) Tuition Fee Revenue'!L16+'(E) Tuit Fee Discounts'!L15</f>
        <v>-755100</v>
      </c>
      <c r="R16" s="160"/>
      <c r="S16" s="160"/>
      <c r="T16" s="160"/>
      <c r="U16" s="192"/>
      <c r="V16" s="192"/>
      <c r="W16" s="145"/>
      <c r="X16" s="145">
        <f t="shared" si="1"/>
        <v>1152900</v>
      </c>
    </row>
    <row r="17" spans="1:24" ht="12.75" customHeight="1">
      <c r="A17" s="144" t="s">
        <v>7</v>
      </c>
      <c r="B17" s="144">
        <v>2651000</v>
      </c>
      <c r="C17" s="144">
        <v>373000</v>
      </c>
      <c r="D17" s="144"/>
      <c r="E17" s="252">
        <v>0</v>
      </c>
      <c r="F17" s="252">
        <v>0</v>
      </c>
      <c r="G17" s="252">
        <v>0</v>
      </c>
      <c r="H17" s="142">
        <f t="shared" si="0"/>
        <v>0</v>
      </c>
      <c r="I17" s="144"/>
      <c r="J17" s="252"/>
      <c r="K17" s="252">
        <f>ROUND(9527*'(D) Tuition Fee Revenue'!D17/1000,0)*1000</f>
        <v>3077000</v>
      </c>
      <c r="L17" s="252"/>
      <c r="M17" s="252"/>
      <c r="N17" s="149">
        <f>K17-'(D) Tuition Fee Revenue'!O17</f>
        <v>1429000</v>
      </c>
      <c r="O17" s="149"/>
      <c r="P17" s="160"/>
      <c r="Q17" s="160">
        <f>'(D) Tuition Fee Revenue'!L17+'(E) Tuit Fee Discounts'!L16</f>
        <v>-324200</v>
      </c>
      <c r="R17" s="160"/>
      <c r="S17" s="160"/>
      <c r="T17" s="160"/>
      <c r="U17" s="192"/>
      <c r="V17" s="192"/>
      <c r="W17" s="145"/>
      <c r="X17" s="145">
        <f t="shared" si="1"/>
        <v>4128800</v>
      </c>
    </row>
    <row r="18" spans="1:24" ht="12.75" customHeight="1">
      <c r="A18" s="144" t="s">
        <v>8</v>
      </c>
      <c r="B18" s="144">
        <v>1538000</v>
      </c>
      <c r="C18" s="144">
        <v>289000</v>
      </c>
      <c r="D18" s="144"/>
      <c r="E18" s="252">
        <v>94000</v>
      </c>
      <c r="F18" s="252">
        <v>0</v>
      </c>
      <c r="G18" s="252">
        <v>0</v>
      </c>
      <c r="H18" s="142">
        <f t="shared" si="0"/>
        <v>94000</v>
      </c>
      <c r="I18" s="144"/>
      <c r="J18" s="252"/>
      <c r="K18" s="252">
        <f>ROUND(9527*'(D) Tuition Fee Revenue'!D18/1000,0)*1000</f>
        <v>1867000</v>
      </c>
      <c r="L18" s="252"/>
      <c r="M18" s="252"/>
      <c r="N18" s="149">
        <f>K18-'(D) Tuition Fee Revenue'!O18</f>
        <v>794000</v>
      </c>
      <c r="O18" s="149"/>
      <c r="P18" s="160"/>
      <c r="Q18" s="160">
        <f>'(D) Tuition Fee Revenue'!L18+'(E) Tuit Fee Discounts'!L17</f>
        <v>1459400</v>
      </c>
      <c r="R18" s="160"/>
      <c r="S18" s="160"/>
      <c r="T18" s="160"/>
      <c r="U18" s="192"/>
      <c r="V18" s="192"/>
      <c r="W18" s="145"/>
      <c r="X18" s="145">
        <f t="shared" si="1"/>
        <v>4174400</v>
      </c>
    </row>
    <row r="19" spans="1:24" ht="12.75" customHeight="1">
      <c r="A19" s="144" t="s">
        <v>9</v>
      </c>
      <c r="B19" s="144">
        <v>205000</v>
      </c>
      <c r="C19" s="144">
        <v>51000</v>
      </c>
      <c r="D19" s="144"/>
      <c r="E19" s="252">
        <v>2000</v>
      </c>
      <c r="F19" s="252">
        <v>0</v>
      </c>
      <c r="G19" s="252">
        <v>39000</v>
      </c>
      <c r="H19" s="142">
        <f t="shared" si="0"/>
        <v>41000</v>
      </c>
      <c r="I19" s="144"/>
      <c r="J19" s="252"/>
      <c r="K19" s="252">
        <f>ROUND(9527*'(D) Tuition Fee Revenue'!D19/1000,0)*1000</f>
        <v>772000</v>
      </c>
      <c r="L19" s="252"/>
      <c r="M19" s="252"/>
      <c r="N19" s="149">
        <f>K19-'(D) Tuition Fee Revenue'!O19</f>
        <v>527000</v>
      </c>
      <c r="O19" s="149"/>
      <c r="P19" s="160"/>
      <c r="Q19" s="160">
        <f>'(D) Tuition Fee Revenue'!L19+'(E) Tuit Fee Discounts'!L18</f>
        <v>-205400</v>
      </c>
      <c r="R19" s="160"/>
      <c r="S19" s="160"/>
      <c r="T19" s="160"/>
      <c r="U19" s="192"/>
      <c r="V19" s="192"/>
      <c r="W19" s="145"/>
      <c r="X19" s="145">
        <f t="shared" si="1"/>
        <v>618600</v>
      </c>
    </row>
    <row r="20" spans="1:24" ht="12.75" customHeight="1">
      <c r="A20" s="144" t="s">
        <v>10</v>
      </c>
      <c r="B20" s="144">
        <v>646000</v>
      </c>
      <c r="C20" s="144">
        <v>89000</v>
      </c>
      <c r="D20" s="144"/>
      <c r="E20" s="252">
        <v>0</v>
      </c>
      <c r="F20" s="252">
        <v>0</v>
      </c>
      <c r="G20" s="252">
        <v>0</v>
      </c>
      <c r="H20" s="142">
        <f t="shared" si="0"/>
        <v>0</v>
      </c>
      <c r="I20" s="144"/>
      <c r="J20" s="252"/>
      <c r="K20" s="252">
        <f>ROUND(9527*'(D) Tuition Fee Revenue'!D20/1000,0)*1000</f>
        <v>1115000</v>
      </c>
      <c r="L20" s="252"/>
      <c r="M20" s="252"/>
      <c r="N20" s="149">
        <f>K20-'(D) Tuition Fee Revenue'!O20</f>
        <v>623000</v>
      </c>
      <c r="O20" s="149"/>
      <c r="P20" s="160"/>
      <c r="Q20" s="160">
        <f>'(D) Tuition Fee Revenue'!L20+'(E) Tuit Fee Discounts'!L19</f>
        <v>-391800</v>
      </c>
      <c r="R20" s="160"/>
      <c r="S20" s="160"/>
      <c r="T20" s="160"/>
      <c r="U20" s="192"/>
      <c r="V20" s="192"/>
      <c r="W20" s="145"/>
      <c r="X20" s="145">
        <f t="shared" si="1"/>
        <v>966200</v>
      </c>
    </row>
    <row r="21" spans="1:24" ht="12.75" customHeight="1">
      <c r="A21" s="144" t="s">
        <v>11</v>
      </c>
      <c r="B21" s="144">
        <v>2666000</v>
      </c>
      <c r="C21" s="144">
        <v>349000</v>
      </c>
      <c r="D21" s="144"/>
      <c r="E21" s="252">
        <v>0</v>
      </c>
      <c r="F21" s="252">
        <v>0</v>
      </c>
      <c r="G21" s="252">
        <v>0</v>
      </c>
      <c r="H21" s="142">
        <f t="shared" si="0"/>
        <v>0</v>
      </c>
      <c r="I21" s="144"/>
      <c r="J21" s="252"/>
      <c r="K21" s="252">
        <f>ROUND(9527*'(D) Tuition Fee Revenue'!D21/1000,0)*1000</f>
        <v>2887000</v>
      </c>
      <c r="L21" s="252"/>
      <c r="M21" s="252"/>
      <c r="N21" s="149">
        <f>K21-'(D) Tuition Fee Revenue'!O21</f>
        <v>1258000</v>
      </c>
      <c r="O21" s="149"/>
      <c r="P21" s="160"/>
      <c r="Q21" s="160">
        <f>'(D) Tuition Fee Revenue'!L21+'(E) Tuit Fee Discounts'!L20</f>
        <v>591700</v>
      </c>
      <c r="R21" s="160"/>
      <c r="S21" s="160"/>
      <c r="T21" s="160"/>
      <c r="U21" s="192"/>
      <c r="V21" s="192"/>
      <c r="W21" s="145"/>
      <c r="X21" s="145">
        <f t="shared" si="1"/>
        <v>4864700</v>
      </c>
    </row>
    <row r="22" spans="1:24" ht="12.75" customHeight="1">
      <c r="A22" s="144" t="s">
        <v>12</v>
      </c>
      <c r="B22" s="144">
        <v>1825000</v>
      </c>
      <c r="C22" s="144">
        <v>279000</v>
      </c>
      <c r="D22" s="144"/>
      <c r="E22" s="252">
        <v>887000</v>
      </c>
      <c r="F22" s="252">
        <v>0</v>
      </c>
      <c r="G22" s="252">
        <v>0</v>
      </c>
      <c r="H22" s="142">
        <f t="shared" si="0"/>
        <v>887000</v>
      </c>
      <c r="I22" s="144"/>
      <c r="J22" s="252"/>
      <c r="K22" s="252">
        <f>ROUND(9527*'(D) Tuition Fee Revenue'!D22/1000,0)*1000</f>
        <v>1963000</v>
      </c>
      <c r="L22" s="252"/>
      <c r="M22" s="252"/>
      <c r="N22" s="149">
        <f>K22-'(D) Tuition Fee Revenue'!O22</f>
        <v>949000</v>
      </c>
      <c r="O22" s="149"/>
      <c r="P22" s="160"/>
      <c r="Q22" s="160">
        <f>'(D) Tuition Fee Revenue'!L22+'(E) Tuit Fee Discounts'!L21</f>
        <v>-407500</v>
      </c>
      <c r="R22" s="160"/>
      <c r="S22" s="160"/>
      <c r="T22" s="160"/>
      <c r="U22" s="192"/>
      <c r="V22" s="192"/>
      <c r="W22" s="145"/>
      <c r="X22" s="145">
        <f t="shared" si="1"/>
        <v>3532500</v>
      </c>
    </row>
    <row r="23" spans="1:24" ht="12.75" customHeight="1">
      <c r="A23" s="144" t="s">
        <v>13</v>
      </c>
      <c r="B23" s="144">
        <v>2080000</v>
      </c>
      <c r="C23" s="144">
        <v>275000</v>
      </c>
      <c r="D23" s="144"/>
      <c r="E23" s="252">
        <v>1327000</v>
      </c>
      <c r="F23" s="252">
        <v>0</v>
      </c>
      <c r="G23" s="252">
        <v>0</v>
      </c>
      <c r="H23" s="142">
        <f t="shared" si="0"/>
        <v>1327000</v>
      </c>
      <c r="I23" s="144"/>
      <c r="J23" s="252"/>
      <c r="K23" s="252">
        <f>ROUND(9527*'(D) Tuition Fee Revenue'!D23/1000,0)*1000</f>
        <v>2477000</v>
      </c>
      <c r="L23" s="252"/>
      <c r="M23" s="252"/>
      <c r="N23" s="149">
        <f>K23-'(D) Tuition Fee Revenue'!O23</f>
        <v>1153000</v>
      </c>
      <c r="O23" s="149"/>
      <c r="P23" s="160"/>
      <c r="Q23" s="160">
        <f>'(D) Tuition Fee Revenue'!L23+'(E) Tuit Fee Discounts'!L22</f>
        <v>-87000</v>
      </c>
      <c r="R23" s="160"/>
      <c r="S23" s="160"/>
      <c r="T23" s="160"/>
      <c r="U23" s="192"/>
      <c r="V23" s="192"/>
      <c r="W23" s="145"/>
      <c r="X23" s="145">
        <f t="shared" si="1"/>
        <v>4748000</v>
      </c>
    </row>
    <row r="24" spans="1:24" ht="12.75" customHeight="1">
      <c r="A24" s="144" t="s">
        <v>14</v>
      </c>
      <c r="B24" s="144">
        <v>1397000</v>
      </c>
      <c r="C24" s="144">
        <v>211000</v>
      </c>
      <c r="D24" s="144"/>
      <c r="E24" s="252">
        <v>0</v>
      </c>
      <c r="F24" s="252">
        <v>0</v>
      </c>
      <c r="G24" s="252">
        <v>0</v>
      </c>
      <c r="H24" s="142">
        <f t="shared" si="0"/>
        <v>0</v>
      </c>
      <c r="I24" s="144"/>
      <c r="J24" s="252"/>
      <c r="K24" s="252">
        <f>ROUND(9527*'(D) Tuition Fee Revenue'!D24/1000,0)*1000</f>
        <v>1581000</v>
      </c>
      <c r="L24" s="252"/>
      <c r="M24" s="252"/>
      <c r="N24" s="149">
        <f>K24-'(D) Tuition Fee Revenue'!O24</f>
        <v>747000</v>
      </c>
      <c r="O24" s="149"/>
      <c r="P24" s="160"/>
      <c r="Q24" s="160">
        <f>'(D) Tuition Fee Revenue'!L24+'(E) Tuit Fee Discounts'!L23</f>
        <v>232200</v>
      </c>
      <c r="R24" s="160"/>
      <c r="S24" s="160"/>
      <c r="T24" s="160"/>
      <c r="U24" s="192"/>
      <c r="V24" s="192"/>
      <c r="W24" s="145"/>
      <c r="X24" s="145">
        <f t="shared" si="1"/>
        <v>2587200</v>
      </c>
    </row>
    <row r="25" spans="1:24" ht="12.75" customHeight="1">
      <c r="A25" s="144" t="s">
        <v>15</v>
      </c>
      <c r="B25" s="144">
        <v>2780000</v>
      </c>
      <c r="C25" s="144">
        <v>424000</v>
      </c>
      <c r="D25" s="144"/>
      <c r="E25" s="252">
        <v>354000</v>
      </c>
      <c r="F25" s="252">
        <v>0</v>
      </c>
      <c r="G25" s="252">
        <v>0</v>
      </c>
      <c r="H25" s="142">
        <f t="shared" si="0"/>
        <v>354000</v>
      </c>
      <c r="I25" s="144"/>
      <c r="J25" s="252"/>
      <c r="K25" s="252">
        <f>ROUND(9527*'(D) Tuition Fee Revenue'!D25/1000,0)*1000</f>
        <v>2963000</v>
      </c>
      <c r="L25" s="252"/>
      <c r="M25" s="252"/>
      <c r="N25" s="149">
        <f>K25-'(D) Tuition Fee Revenue'!O25</f>
        <v>1388000</v>
      </c>
      <c r="O25" s="149"/>
      <c r="P25" s="160"/>
      <c r="Q25" s="160">
        <f>'(D) Tuition Fee Revenue'!L25+'(E) Tuit Fee Discounts'!L24</f>
        <v>-4100</v>
      </c>
      <c r="R25" s="160"/>
      <c r="S25" s="160"/>
      <c r="T25" s="160"/>
      <c r="U25" s="192"/>
      <c r="V25" s="192"/>
      <c r="W25" s="145"/>
      <c r="X25" s="145">
        <f t="shared" si="1"/>
        <v>4941900</v>
      </c>
    </row>
    <row r="26" spans="1:24" ht="12.75" customHeight="1">
      <c r="A26" s="144" t="s">
        <v>16</v>
      </c>
      <c r="B26" s="144">
        <v>2386000</v>
      </c>
      <c r="C26" s="144">
        <v>303000</v>
      </c>
      <c r="D26" s="144"/>
      <c r="E26" s="252">
        <v>400000</v>
      </c>
      <c r="F26" s="252">
        <v>0</v>
      </c>
      <c r="G26" s="252">
        <v>0</v>
      </c>
      <c r="H26" s="142">
        <f t="shared" si="0"/>
        <v>400000</v>
      </c>
      <c r="I26" s="144"/>
      <c r="J26" s="252"/>
      <c r="K26" s="252">
        <f>ROUND(9527*'(D) Tuition Fee Revenue'!D26/1000,0)*1000</f>
        <v>2610000</v>
      </c>
      <c r="L26" s="252"/>
      <c r="M26" s="252"/>
      <c r="N26" s="149">
        <f>K26-'(D) Tuition Fee Revenue'!O26</f>
        <v>1237000</v>
      </c>
      <c r="O26" s="149"/>
      <c r="P26" s="160"/>
      <c r="Q26" s="160">
        <f>'(D) Tuition Fee Revenue'!L26+'(E) Tuit Fee Discounts'!L25</f>
        <v>-469300</v>
      </c>
      <c r="R26" s="160"/>
      <c r="S26" s="160"/>
      <c r="T26" s="160"/>
      <c r="U26" s="192"/>
      <c r="V26" s="192"/>
      <c r="W26" s="145"/>
      <c r="X26" s="145">
        <f t="shared" si="1"/>
        <v>3856700</v>
      </c>
    </row>
    <row r="27" spans="1:24" ht="12.75" customHeight="1">
      <c r="A27" s="144" t="s">
        <v>17</v>
      </c>
      <c r="B27" s="144">
        <v>2313000</v>
      </c>
      <c r="C27" s="144">
        <v>369000</v>
      </c>
      <c r="D27" s="144"/>
      <c r="E27" s="252">
        <v>0</v>
      </c>
      <c r="F27" s="252">
        <v>62000</v>
      </c>
      <c r="G27" s="252">
        <v>0</v>
      </c>
      <c r="H27" s="142">
        <f t="shared" si="0"/>
        <v>62000</v>
      </c>
      <c r="I27" s="144"/>
      <c r="J27" s="252"/>
      <c r="K27" s="252">
        <f>ROUND(9527*'(D) Tuition Fee Revenue'!D27/1000,0)*1000</f>
        <v>2410000</v>
      </c>
      <c r="L27" s="252"/>
      <c r="M27" s="252"/>
      <c r="N27" s="149">
        <f>K27-'(D) Tuition Fee Revenue'!O27</f>
        <v>1085000</v>
      </c>
      <c r="O27" s="149"/>
      <c r="P27" s="160"/>
      <c r="Q27" s="160">
        <f>'(D) Tuition Fee Revenue'!L27+'(E) Tuit Fee Discounts'!L26</f>
        <v>-12400</v>
      </c>
      <c r="R27" s="160"/>
      <c r="S27" s="160"/>
      <c r="T27" s="160"/>
      <c r="U27" s="192"/>
      <c r="V27" s="192"/>
      <c r="W27" s="145"/>
      <c r="X27" s="145">
        <f t="shared" si="1"/>
        <v>3816600</v>
      </c>
    </row>
    <row r="28" spans="1:24" ht="12.75" customHeight="1">
      <c r="A28" s="144" t="s">
        <v>18</v>
      </c>
      <c r="B28" s="144">
        <v>2018000</v>
      </c>
      <c r="C28" s="144">
        <v>326000</v>
      </c>
      <c r="D28" s="144"/>
      <c r="E28" s="252">
        <v>72000</v>
      </c>
      <c r="F28" s="252">
        <v>1887000</v>
      </c>
      <c r="G28" s="252">
        <v>26000</v>
      </c>
      <c r="H28" s="142">
        <f t="shared" si="0"/>
        <v>1985000</v>
      </c>
      <c r="I28" s="144"/>
      <c r="J28" s="252"/>
      <c r="K28" s="252">
        <f>ROUND(9527*'(D) Tuition Fee Revenue'!D28/1000,0)*1000</f>
        <v>1829000</v>
      </c>
      <c r="L28" s="252"/>
      <c r="M28" s="252"/>
      <c r="N28" s="149">
        <f>K28-'(D) Tuition Fee Revenue'!O28</f>
        <v>986000</v>
      </c>
      <c r="O28" s="149"/>
      <c r="P28" s="160"/>
      <c r="Q28" s="160">
        <f>'(D) Tuition Fee Revenue'!L28+'(E) Tuit Fee Discounts'!L27</f>
        <v>-651700</v>
      </c>
      <c r="R28" s="160"/>
      <c r="S28" s="160"/>
      <c r="T28" s="160"/>
      <c r="U28" s="192"/>
      <c r="V28" s="192"/>
      <c r="W28" s="145"/>
      <c r="X28" s="145">
        <f t="shared" si="1"/>
        <v>4663300</v>
      </c>
    </row>
    <row r="29" spans="1:24" ht="12.75" customHeight="1">
      <c r="A29" s="144" t="s">
        <v>19</v>
      </c>
      <c r="B29" s="144">
        <v>960000</v>
      </c>
      <c r="C29" s="144">
        <v>122000</v>
      </c>
      <c r="D29" s="144"/>
      <c r="E29" s="252">
        <v>128000</v>
      </c>
      <c r="F29" s="252">
        <v>0</v>
      </c>
      <c r="G29" s="252">
        <v>0</v>
      </c>
      <c r="H29" s="142">
        <f t="shared" si="0"/>
        <v>128000</v>
      </c>
      <c r="I29" s="144"/>
      <c r="J29" s="252"/>
      <c r="K29" s="252">
        <f>ROUND(9527*'(D) Tuition Fee Revenue'!D29/1000,0)*1000</f>
        <v>3249000</v>
      </c>
      <c r="L29" s="252"/>
      <c r="M29" s="252"/>
      <c r="N29" s="149">
        <f>K29-'(D) Tuition Fee Revenue'!O29</f>
        <v>1481000</v>
      </c>
      <c r="O29" s="149"/>
      <c r="P29" s="160"/>
      <c r="Q29" s="160">
        <f>'(D) Tuition Fee Revenue'!L29+'(E) Tuit Fee Discounts'!L28</f>
        <v>-803600</v>
      </c>
      <c r="R29" s="160"/>
      <c r="S29" s="160"/>
      <c r="T29" s="160"/>
      <c r="U29" s="192"/>
      <c r="V29" s="192"/>
      <c r="W29" s="145"/>
      <c r="X29" s="145">
        <f t="shared" si="1"/>
        <v>1887400</v>
      </c>
    </row>
    <row r="30" spans="1:24" ht="12.75" customHeight="1">
      <c r="A30" s="144" t="s">
        <v>20</v>
      </c>
      <c r="B30" s="144">
        <v>866000</v>
      </c>
      <c r="C30" s="144">
        <v>123000</v>
      </c>
      <c r="D30" s="144"/>
      <c r="E30" s="252">
        <v>0</v>
      </c>
      <c r="F30" s="252">
        <v>0</v>
      </c>
      <c r="G30" s="252">
        <v>0</v>
      </c>
      <c r="H30" s="142">
        <f t="shared" si="0"/>
        <v>0</v>
      </c>
      <c r="I30" s="144"/>
      <c r="J30" s="252"/>
      <c r="K30" s="252">
        <f>ROUND(9527*'(D) Tuition Fee Revenue'!D30/1000,0)*1000</f>
        <v>857000</v>
      </c>
      <c r="L30" s="252"/>
      <c r="M30" s="252"/>
      <c r="N30" s="149">
        <f>K30-'(D) Tuition Fee Revenue'!O30</f>
        <v>447000</v>
      </c>
      <c r="O30" s="149"/>
      <c r="P30" s="160"/>
      <c r="Q30" s="160">
        <f>'(D) Tuition Fee Revenue'!L30+'(E) Tuit Fee Discounts'!L29</f>
        <v>-239500</v>
      </c>
      <c r="R30" s="160"/>
      <c r="S30" s="160"/>
      <c r="T30" s="160"/>
      <c r="U30" s="192"/>
      <c r="V30" s="192"/>
      <c r="W30" s="145"/>
      <c r="X30" s="145">
        <f t="shared" si="1"/>
        <v>1196500</v>
      </c>
    </row>
    <row r="31" spans="1:24" ht="12.75" customHeight="1">
      <c r="A31" s="144" t="s">
        <v>21</v>
      </c>
      <c r="B31" s="144">
        <v>775000</v>
      </c>
      <c r="C31" s="144">
        <v>120000</v>
      </c>
      <c r="D31" s="144"/>
      <c r="E31" s="252">
        <v>0</v>
      </c>
      <c r="F31" s="252">
        <v>0</v>
      </c>
      <c r="G31" s="252">
        <v>0</v>
      </c>
      <c r="H31" s="142">
        <f t="shared" si="0"/>
        <v>0</v>
      </c>
      <c r="I31" s="144"/>
      <c r="J31" s="252"/>
      <c r="K31" s="252">
        <f>ROUND(9527*'(D) Tuition Fee Revenue'!D31/1000,0)*1000</f>
        <v>1543000</v>
      </c>
      <c r="L31" s="252"/>
      <c r="M31" s="252"/>
      <c r="N31" s="149">
        <f>K31-'(D) Tuition Fee Revenue'!O31</f>
        <v>703000</v>
      </c>
      <c r="O31" s="149"/>
      <c r="P31" s="160"/>
      <c r="Q31" s="160">
        <f>'(D) Tuition Fee Revenue'!L31+'(E) Tuit Fee Discounts'!L30</f>
        <v>57900</v>
      </c>
      <c r="R31" s="160"/>
      <c r="S31" s="160"/>
      <c r="T31" s="160"/>
      <c r="U31" s="192"/>
      <c r="V31" s="192"/>
      <c r="W31" s="145"/>
      <c r="X31" s="145">
        <f t="shared" si="1"/>
        <v>1655900</v>
      </c>
    </row>
    <row r="32" spans="1:24" ht="9" customHeight="1">
      <c r="A32" s="144"/>
      <c r="B32" s="144"/>
      <c r="C32" s="144"/>
      <c r="D32" s="144"/>
      <c r="E32" s="252"/>
      <c r="F32" s="252"/>
      <c r="G32" s="252"/>
      <c r="H32" s="144"/>
      <c r="I32" s="144"/>
      <c r="J32" s="252"/>
      <c r="K32" s="252"/>
      <c r="L32" s="252"/>
      <c r="M32" s="252"/>
      <c r="N32" s="149"/>
      <c r="O32" s="149"/>
      <c r="P32" s="166"/>
      <c r="Q32" s="166"/>
      <c r="R32" s="166"/>
      <c r="S32" s="166"/>
      <c r="T32" s="166"/>
      <c r="U32" s="243"/>
      <c r="V32" s="146"/>
      <c r="W32" s="145"/>
      <c r="X32" s="146"/>
    </row>
    <row r="33" spans="1:24" ht="15" customHeight="1">
      <c r="A33" s="147" t="s">
        <v>22</v>
      </c>
      <c r="B33" s="235">
        <f aca="true" t="shared" si="2" ref="B33:H33">SUM(B9:B32)</f>
        <v>35726000</v>
      </c>
      <c r="C33" s="235">
        <f>SUM(C9:C32)</f>
        <v>5200000</v>
      </c>
      <c r="D33" s="235"/>
      <c r="E33" s="253">
        <f t="shared" si="2"/>
        <v>3816000</v>
      </c>
      <c r="F33" s="253">
        <f t="shared" si="2"/>
        <v>2754000</v>
      </c>
      <c r="G33" s="253">
        <f t="shared" si="2"/>
        <v>186000</v>
      </c>
      <c r="H33" s="235">
        <f t="shared" si="2"/>
        <v>6756000</v>
      </c>
      <c r="I33" s="235"/>
      <c r="J33" s="253"/>
      <c r="K33" s="253">
        <f>SUM(K9:K32)</f>
        <v>45549000</v>
      </c>
      <c r="L33" s="253"/>
      <c r="M33" s="253"/>
      <c r="N33" s="235">
        <f>SUM(N9:N32)</f>
        <v>21776000</v>
      </c>
      <c r="O33" s="235"/>
      <c r="P33" s="163"/>
      <c r="Q33" s="235">
        <f>SUM(Q9:Q32)</f>
        <v>17000</v>
      </c>
      <c r="R33" s="163"/>
      <c r="S33" s="163"/>
      <c r="T33" s="163"/>
      <c r="U33" s="244">
        <f>SUM(U9:U32)</f>
        <v>0</v>
      </c>
      <c r="V33" s="148"/>
      <c r="W33" s="148"/>
      <c r="X33" s="148">
        <f>SUM(X9:X32)</f>
        <v>69475000</v>
      </c>
    </row>
    <row r="34" spans="1:24" ht="9" customHeight="1">
      <c r="A34" s="144"/>
      <c r="B34" s="144"/>
      <c r="C34" s="144"/>
      <c r="D34" s="144"/>
      <c r="E34" s="252"/>
      <c r="F34" s="252"/>
      <c r="G34" s="252"/>
      <c r="H34" s="144"/>
      <c r="I34" s="144"/>
      <c r="J34" s="252"/>
      <c r="K34" s="252"/>
      <c r="L34" s="252"/>
      <c r="M34" s="252"/>
      <c r="N34" s="149"/>
      <c r="O34" s="149"/>
      <c r="P34" s="160"/>
      <c r="Q34" s="160"/>
      <c r="R34" s="160"/>
      <c r="S34" s="160"/>
      <c r="T34" s="160"/>
      <c r="U34" s="243"/>
      <c r="V34" s="146"/>
      <c r="W34" s="145"/>
      <c r="X34" s="146"/>
    </row>
    <row r="35" spans="1:24" ht="12.75" customHeight="1">
      <c r="A35" s="128" t="s">
        <v>23</v>
      </c>
      <c r="B35" s="128">
        <v>500000</v>
      </c>
      <c r="C35" s="128">
        <v>0</v>
      </c>
      <c r="D35" s="128"/>
      <c r="E35" s="254">
        <v>0</v>
      </c>
      <c r="F35" s="254">
        <v>0</v>
      </c>
      <c r="G35" s="254">
        <v>0</v>
      </c>
      <c r="H35" s="128">
        <v>0</v>
      </c>
      <c r="I35" s="128"/>
      <c r="J35" s="254"/>
      <c r="K35" s="252">
        <f>ROUND(9527*'(D) Tuition Fee Revenue'!D35/1000,0)*1000</f>
        <v>0</v>
      </c>
      <c r="L35" s="252"/>
      <c r="M35" s="252"/>
      <c r="N35" s="149">
        <f>K35-'(D) Tuition Fee Revenue'!O35</f>
        <v>0</v>
      </c>
      <c r="O35" s="149"/>
      <c r="P35" s="160"/>
      <c r="Q35" s="160">
        <f>'(D) Tuition Fee Revenue'!L35+'(E) Tuit Fee Discounts'!L34</f>
        <v>0</v>
      </c>
      <c r="R35" s="160"/>
      <c r="S35" s="160"/>
      <c r="T35" s="160"/>
      <c r="U35" s="245"/>
      <c r="V35" s="145"/>
      <c r="W35" s="145"/>
      <c r="X35" s="145">
        <f>B35+C35+H35+N35+Q35+U35</f>
        <v>500000</v>
      </c>
    </row>
    <row r="36" spans="1:24" ht="12.75" customHeight="1">
      <c r="A36" s="239" t="s">
        <v>29</v>
      </c>
      <c r="B36" s="239">
        <v>0</v>
      </c>
      <c r="C36" s="239">
        <v>0</v>
      </c>
      <c r="D36" s="239"/>
      <c r="E36" s="255">
        <v>0</v>
      </c>
      <c r="F36" s="255">
        <v>0</v>
      </c>
      <c r="G36" s="255">
        <v>0</v>
      </c>
      <c r="H36" s="239">
        <v>0</v>
      </c>
      <c r="I36" s="239"/>
      <c r="J36" s="255"/>
      <c r="K36" s="252">
        <f>ROUND(9527*'(D) Tuition Fee Revenue'!D36/1000,0)*1000</f>
        <v>57000</v>
      </c>
      <c r="L36" s="252"/>
      <c r="M36" s="252"/>
      <c r="N36" s="149">
        <f>K36-'(D) Tuition Fee Revenue'!O36</f>
        <v>7000</v>
      </c>
      <c r="O36" s="149"/>
      <c r="P36" s="160"/>
      <c r="Q36" s="160">
        <f>'(D) Tuition Fee Revenue'!L36+'(E) Tuit Fee Discounts'!L35</f>
        <v>-8000</v>
      </c>
      <c r="R36" s="160"/>
      <c r="S36" s="160"/>
      <c r="T36" s="160"/>
      <c r="U36" s="245"/>
      <c r="V36" s="145"/>
      <c r="W36" s="145"/>
      <c r="X36" s="145">
        <f>B36+C36+H36+N36+Q36+U36</f>
        <v>-1000</v>
      </c>
    </row>
    <row r="37" spans="1:24" ht="12.75" customHeight="1">
      <c r="A37" s="239" t="s">
        <v>24</v>
      </c>
      <c r="B37" s="239">
        <v>0</v>
      </c>
      <c r="C37" s="239">
        <v>0</v>
      </c>
      <c r="D37" s="239"/>
      <c r="E37" s="255">
        <v>0</v>
      </c>
      <c r="F37" s="255">
        <v>0</v>
      </c>
      <c r="G37" s="255">
        <v>0</v>
      </c>
      <c r="H37" s="239">
        <v>0</v>
      </c>
      <c r="I37" s="239"/>
      <c r="J37" s="255"/>
      <c r="K37" s="252">
        <f>ROUND(9527*'(D) Tuition Fee Revenue'!D37/1000,0)*1000</f>
        <v>67000</v>
      </c>
      <c r="L37" s="252"/>
      <c r="M37" s="252"/>
      <c r="N37" s="149">
        <f>K37-'(D) Tuition Fee Revenue'!O37</f>
        <v>48000</v>
      </c>
      <c r="O37" s="149"/>
      <c r="P37" s="160"/>
      <c r="Q37" s="160">
        <f>'(D) Tuition Fee Revenue'!L37+'(E) Tuit Fee Discounts'!L36</f>
        <v>-9000</v>
      </c>
      <c r="R37" s="160"/>
      <c r="S37" s="160"/>
      <c r="T37" s="160"/>
      <c r="U37" s="245"/>
      <c r="V37" s="145"/>
      <c r="W37" s="145"/>
      <c r="X37" s="145">
        <f>B37+C37+H37+N37+Q37+U37</f>
        <v>39000</v>
      </c>
    </row>
    <row r="38" spans="1:24" ht="12.75" customHeight="1">
      <c r="A38" s="128" t="s">
        <v>25</v>
      </c>
      <c r="B38" s="128">
        <v>0</v>
      </c>
      <c r="C38" s="128">
        <v>0</v>
      </c>
      <c r="D38" s="128"/>
      <c r="E38" s="254">
        <v>0</v>
      </c>
      <c r="F38" s="254">
        <v>0</v>
      </c>
      <c r="G38" s="254">
        <v>0</v>
      </c>
      <c r="H38" s="128">
        <v>0</v>
      </c>
      <c r="I38" s="128"/>
      <c r="J38" s="254"/>
      <c r="K38" s="252">
        <f>ROUND(9527*'(D) Tuition Fee Revenue'!D38/1000,0)*1000</f>
        <v>0</v>
      </c>
      <c r="L38" s="252"/>
      <c r="M38" s="252"/>
      <c r="N38" s="149">
        <f>K38-'(D) Tuition Fee Revenue'!O38</f>
        <v>0</v>
      </c>
      <c r="O38" s="149"/>
      <c r="P38" s="160"/>
      <c r="Q38" s="160">
        <f>'(D) Tuition Fee Revenue'!L38+'(E) Tuit Fee Discounts'!L37</f>
        <v>0</v>
      </c>
      <c r="R38" s="160"/>
      <c r="S38" s="160"/>
      <c r="T38" s="160"/>
      <c r="U38" s="245"/>
      <c r="V38" s="145"/>
      <c r="W38" s="145"/>
      <c r="X38" s="145">
        <f>B38+C38+H38+N38+Q38+U38</f>
        <v>0</v>
      </c>
    </row>
    <row r="39" spans="1:24" ht="16.5">
      <c r="A39" s="127" t="s">
        <v>26</v>
      </c>
      <c r="B39" s="127">
        <v>0</v>
      </c>
      <c r="C39" s="127">
        <v>0</v>
      </c>
      <c r="D39" s="127"/>
      <c r="E39" s="256">
        <v>0</v>
      </c>
      <c r="F39" s="256">
        <v>0</v>
      </c>
      <c r="G39" s="256">
        <v>0</v>
      </c>
      <c r="H39" s="127">
        <v>0</v>
      </c>
      <c r="I39" s="127"/>
      <c r="J39" s="256"/>
      <c r="K39" s="252">
        <f>ROUND(9527*'(D) Tuition Fee Revenue'!D39/1000,0)*1000</f>
        <v>0</v>
      </c>
      <c r="L39" s="252"/>
      <c r="M39" s="252"/>
      <c r="N39" s="149">
        <f>-131000</f>
        <v>-131000</v>
      </c>
      <c r="O39" s="149"/>
      <c r="P39" s="160"/>
      <c r="Q39" s="160">
        <f>'(D) Tuition Fee Revenue'!L39+'(E) Tuit Fee Discounts'!L38</f>
        <v>0</v>
      </c>
      <c r="R39" s="160"/>
      <c r="S39" s="160"/>
      <c r="T39" s="160"/>
      <c r="U39" s="245">
        <f>38000000+7200000+10000000+35000</f>
        <v>55235000</v>
      </c>
      <c r="V39" s="361">
        <v>2</v>
      </c>
      <c r="W39" s="145"/>
      <c r="X39" s="145">
        <f>B39+C39+H39+N39+Q39+U39</f>
        <v>55104000</v>
      </c>
    </row>
    <row r="40" spans="1:24" ht="3" customHeight="1">
      <c r="A40" s="127"/>
      <c r="B40" s="127"/>
      <c r="C40" s="127"/>
      <c r="D40" s="127"/>
      <c r="E40" s="256"/>
      <c r="F40" s="256"/>
      <c r="G40" s="256"/>
      <c r="H40" s="127"/>
      <c r="I40" s="127"/>
      <c r="J40" s="256"/>
      <c r="K40" s="252"/>
      <c r="L40" s="252"/>
      <c r="M40" s="252"/>
      <c r="N40" s="149"/>
      <c r="O40" s="149"/>
      <c r="P40" s="160"/>
      <c r="Q40" s="160"/>
      <c r="R40" s="160"/>
      <c r="S40" s="160"/>
      <c r="T40" s="160"/>
      <c r="U40" s="245"/>
      <c r="V40" s="145"/>
      <c r="W40" s="145"/>
      <c r="X40" s="145"/>
    </row>
    <row r="41" spans="1:24" ht="3" customHeight="1">
      <c r="A41" s="149"/>
      <c r="B41" s="174"/>
      <c r="C41" s="174"/>
      <c r="D41" s="174"/>
      <c r="E41" s="257"/>
      <c r="F41" s="257"/>
      <c r="G41" s="257"/>
      <c r="H41" s="174"/>
      <c r="I41" s="174"/>
      <c r="J41" s="257"/>
      <c r="K41" s="257"/>
      <c r="L41" s="257"/>
      <c r="M41" s="257"/>
      <c r="N41" s="149"/>
      <c r="O41" s="149"/>
      <c r="P41" s="160"/>
      <c r="Q41" s="160"/>
      <c r="R41" s="160"/>
      <c r="S41" s="160"/>
      <c r="T41" s="160"/>
      <c r="U41" s="243"/>
      <c r="V41" s="146"/>
      <c r="W41" s="150"/>
      <c r="X41" s="146"/>
    </row>
    <row r="42" spans="1:24" ht="16.5" thickBot="1">
      <c r="A42" s="151" t="s">
        <v>27</v>
      </c>
      <c r="B42" s="236">
        <f>SUM(B33:B39)</f>
        <v>36226000</v>
      </c>
      <c r="C42" s="236">
        <f>SUM(C33:C39)</f>
        <v>5200000</v>
      </c>
      <c r="D42" s="236"/>
      <c r="E42" s="258">
        <f>SUM(E33:E39)</f>
        <v>3816000</v>
      </c>
      <c r="F42" s="258">
        <f>SUM(F33:F39)</f>
        <v>2754000</v>
      </c>
      <c r="G42" s="258">
        <f>SUM(G33:G39)</f>
        <v>186000</v>
      </c>
      <c r="H42" s="236">
        <f>SUM(H33:H39)</f>
        <v>6756000</v>
      </c>
      <c r="I42" s="236"/>
      <c r="J42" s="258"/>
      <c r="K42" s="258">
        <f>SUM(K33:K39)</f>
        <v>45673000</v>
      </c>
      <c r="L42" s="258"/>
      <c r="M42" s="258"/>
      <c r="N42" s="267">
        <f>SUM(N33:N39)</f>
        <v>21700000</v>
      </c>
      <c r="O42" s="267"/>
      <c r="P42" s="168"/>
      <c r="Q42" s="267">
        <f>SUM(Q33:Q39)</f>
        <v>0</v>
      </c>
      <c r="R42" s="168"/>
      <c r="S42" s="168"/>
      <c r="T42" s="168"/>
      <c r="U42" s="246">
        <f>SUM(U33:U39)</f>
        <v>55235000</v>
      </c>
      <c r="V42" s="237"/>
      <c r="W42" s="237"/>
      <c r="X42" s="237">
        <f>SUM(X33:X39)</f>
        <v>125117000</v>
      </c>
    </row>
    <row r="43" spans="1:24" ht="9" customHeight="1">
      <c r="A43" s="144"/>
      <c r="B43" s="144"/>
      <c r="C43" s="144"/>
      <c r="D43" s="144"/>
      <c r="E43" s="144"/>
      <c r="F43" s="144"/>
      <c r="G43" s="144"/>
      <c r="H43" s="144"/>
      <c r="I43" s="144"/>
      <c r="J43" s="144"/>
      <c r="K43" s="144"/>
      <c r="L43" s="144"/>
      <c r="M43" s="144"/>
      <c r="N43" s="144"/>
      <c r="O43" s="149"/>
      <c r="P43" s="144"/>
      <c r="Q43" s="144"/>
      <c r="R43" s="144"/>
      <c r="S43" s="144"/>
      <c r="T43" s="144"/>
      <c r="U43" s="152"/>
      <c r="V43" s="152"/>
      <c r="W43" s="152"/>
      <c r="X43" s="146"/>
    </row>
    <row r="44" spans="1:24" ht="25.5" customHeight="1">
      <c r="A44" s="430" t="s">
        <v>142</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row>
    <row r="45" spans="1:24" ht="15.75">
      <c r="A45" s="329" t="s">
        <v>159</v>
      </c>
      <c r="U45" s="125"/>
      <c r="V45" s="125"/>
      <c r="W45" s="125"/>
      <c r="X45" s="129"/>
    </row>
    <row r="46" spans="1:24" ht="15.75">
      <c r="A46" s="329"/>
      <c r="N46" s="238"/>
      <c r="U46" s="125"/>
      <c r="V46" s="125"/>
      <c r="W46" s="125"/>
      <c r="X46" s="129"/>
    </row>
    <row r="47" spans="21:24" ht="15.75">
      <c r="U47" s="125"/>
      <c r="V47" s="125"/>
      <c r="W47" s="125"/>
      <c r="X47" s="129"/>
    </row>
    <row r="48" spans="21:24" ht="15.75">
      <c r="U48" s="125"/>
      <c r="V48" s="125"/>
      <c r="W48" s="125"/>
      <c r="X48" s="129"/>
    </row>
    <row r="49" spans="21:24" ht="15.75">
      <c r="U49" s="125"/>
      <c r="V49" s="125"/>
      <c r="W49" s="125"/>
      <c r="X49" s="129"/>
    </row>
    <row r="50" spans="21:24" ht="15.75">
      <c r="U50" s="125"/>
      <c r="V50" s="125"/>
      <c r="W50" s="125"/>
      <c r="X50" s="129"/>
    </row>
    <row r="51" spans="1:20" ht="15.75">
      <c r="A51" s="115"/>
      <c r="B51" s="115"/>
      <c r="C51" s="115"/>
      <c r="D51" s="115"/>
      <c r="E51" s="115"/>
      <c r="F51" s="115"/>
      <c r="G51" s="115"/>
      <c r="H51" s="115"/>
      <c r="I51" s="115"/>
      <c r="J51" s="115"/>
      <c r="K51" s="115"/>
      <c r="L51" s="115"/>
      <c r="M51" s="115"/>
      <c r="N51" s="115"/>
      <c r="P51" s="115"/>
      <c r="Q51" s="115"/>
      <c r="R51" s="115"/>
      <c r="S51" s="115"/>
      <c r="T51" s="115"/>
    </row>
    <row r="52" spans="1:20" ht="15.75">
      <c r="A52" s="115"/>
      <c r="B52" s="115"/>
      <c r="C52" s="115"/>
      <c r="D52" s="115"/>
      <c r="E52" s="115"/>
      <c r="F52" s="115"/>
      <c r="G52" s="115"/>
      <c r="H52" s="115"/>
      <c r="I52" s="115"/>
      <c r="J52" s="115"/>
      <c r="K52" s="115"/>
      <c r="L52" s="115"/>
      <c r="M52" s="115"/>
      <c r="N52" s="115"/>
      <c r="P52" s="115"/>
      <c r="Q52" s="115"/>
      <c r="R52" s="115"/>
      <c r="S52" s="115"/>
      <c r="T52" s="115"/>
    </row>
    <row r="53" spans="1:20" ht="15.75">
      <c r="A53" s="115"/>
      <c r="B53" s="115"/>
      <c r="C53" s="115"/>
      <c r="D53" s="115"/>
      <c r="E53" s="115"/>
      <c r="F53" s="115"/>
      <c r="G53" s="115"/>
      <c r="H53" s="115"/>
      <c r="I53" s="115"/>
      <c r="J53" s="115"/>
      <c r="K53" s="115"/>
      <c r="L53" s="115"/>
      <c r="M53" s="115"/>
      <c r="N53" s="115"/>
      <c r="P53" s="115"/>
      <c r="Q53" s="115"/>
      <c r="R53" s="115"/>
      <c r="S53" s="115"/>
      <c r="T53" s="115"/>
    </row>
    <row r="54" spans="1:20" ht="15.75">
      <c r="A54" s="115"/>
      <c r="B54" s="115"/>
      <c r="C54" s="115"/>
      <c r="D54" s="115"/>
      <c r="E54" s="115"/>
      <c r="F54" s="115"/>
      <c r="G54" s="115"/>
      <c r="H54" s="115"/>
      <c r="I54" s="115"/>
      <c r="J54" s="115"/>
      <c r="K54" s="115"/>
      <c r="L54" s="115"/>
      <c r="M54" s="115"/>
      <c r="N54" s="115"/>
      <c r="P54" s="115"/>
      <c r="Q54" s="115"/>
      <c r="R54" s="115"/>
      <c r="S54" s="115"/>
      <c r="T54" s="115"/>
    </row>
    <row r="55" spans="1:20" ht="15.75">
      <c r="A55" s="115"/>
      <c r="B55" s="115"/>
      <c r="C55" s="115"/>
      <c r="D55" s="115"/>
      <c r="E55" s="115"/>
      <c r="F55" s="115"/>
      <c r="G55" s="115"/>
      <c r="H55" s="115"/>
      <c r="I55" s="115"/>
      <c r="J55" s="115"/>
      <c r="K55" s="115"/>
      <c r="L55" s="115"/>
      <c r="M55" s="115"/>
      <c r="N55" s="115"/>
      <c r="P55" s="115"/>
      <c r="Q55" s="115"/>
      <c r="R55" s="115"/>
      <c r="S55" s="115"/>
      <c r="T55" s="115"/>
    </row>
    <row r="56" spans="1:20" ht="15.75">
      <c r="A56" s="126"/>
      <c r="B56" s="126"/>
      <c r="C56" s="126"/>
      <c r="D56" s="126"/>
      <c r="E56" s="126"/>
      <c r="F56" s="126"/>
      <c r="G56" s="126"/>
      <c r="H56" s="126"/>
      <c r="I56" s="126"/>
      <c r="J56" s="126"/>
      <c r="K56" s="126"/>
      <c r="L56" s="126"/>
      <c r="M56" s="126"/>
      <c r="N56" s="126"/>
      <c r="O56" s="126"/>
      <c r="P56" s="126"/>
      <c r="Q56" s="126"/>
      <c r="R56" s="126"/>
      <c r="S56" s="126"/>
      <c r="T56" s="126"/>
    </row>
    <row r="57" spans="1:20" ht="15.75">
      <c r="A57" s="115"/>
      <c r="B57" s="115"/>
      <c r="C57" s="115"/>
      <c r="D57" s="115"/>
      <c r="E57" s="115"/>
      <c r="F57" s="115"/>
      <c r="G57" s="115"/>
      <c r="H57" s="115"/>
      <c r="I57" s="115"/>
      <c r="J57" s="115"/>
      <c r="K57" s="115"/>
      <c r="L57" s="115"/>
      <c r="M57" s="115"/>
      <c r="N57" s="115"/>
      <c r="P57" s="115"/>
      <c r="Q57" s="115"/>
      <c r="R57" s="115"/>
      <c r="S57" s="115"/>
      <c r="T57" s="115"/>
    </row>
    <row r="58" spans="1:20" ht="15.75">
      <c r="A58" s="115"/>
      <c r="B58" s="115"/>
      <c r="C58" s="115"/>
      <c r="D58" s="115"/>
      <c r="E58" s="115"/>
      <c r="F58" s="115"/>
      <c r="G58" s="115"/>
      <c r="H58" s="115"/>
      <c r="I58" s="115"/>
      <c r="J58" s="115"/>
      <c r="K58" s="115"/>
      <c r="L58" s="115"/>
      <c r="M58" s="115"/>
      <c r="N58" s="115"/>
      <c r="P58" s="115"/>
      <c r="Q58" s="115"/>
      <c r="R58" s="115"/>
      <c r="S58" s="115"/>
      <c r="T58" s="115"/>
    </row>
    <row r="59" spans="1:20" ht="15.75">
      <c r="A59" s="115"/>
      <c r="B59" s="115"/>
      <c r="C59" s="115"/>
      <c r="D59" s="115"/>
      <c r="E59" s="115"/>
      <c r="F59" s="115"/>
      <c r="G59" s="115"/>
      <c r="H59" s="115"/>
      <c r="I59" s="115"/>
      <c r="J59" s="115"/>
      <c r="K59" s="115"/>
      <c r="L59" s="115"/>
      <c r="M59" s="115"/>
      <c r="N59" s="115"/>
      <c r="P59" s="115"/>
      <c r="Q59" s="115"/>
      <c r="R59" s="115"/>
      <c r="S59" s="115"/>
      <c r="T59" s="115"/>
    </row>
    <row r="60" spans="1:20" ht="15.75">
      <c r="A60" s="115"/>
      <c r="B60" s="115"/>
      <c r="C60" s="115"/>
      <c r="D60" s="115"/>
      <c r="E60" s="115"/>
      <c r="F60" s="115"/>
      <c r="G60" s="115"/>
      <c r="H60" s="115"/>
      <c r="I60" s="115"/>
      <c r="J60" s="115"/>
      <c r="K60" s="115"/>
      <c r="L60" s="115"/>
      <c r="M60" s="115"/>
      <c r="N60" s="115"/>
      <c r="P60" s="115"/>
      <c r="Q60" s="115"/>
      <c r="R60" s="115"/>
      <c r="S60" s="115"/>
      <c r="T60" s="115"/>
    </row>
    <row r="61" spans="1:20" ht="15.75">
      <c r="A61" s="115"/>
      <c r="B61" s="115"/>
      <c r="C61" s="115"/>
      <c r="D61" s="115"/>
      <c r="E61" s="115"/>
      <c r="F61" s="115"/>
      <c r="G61" s="115"/>
      <c r="H61" s="115"/>
      <c r="I61" s="115"/>
      <c r="J61" s="115"/>
      <c r="K61" s="115"/>
      <c r="L61" s="115"/>
      <c r="M61" s="115"/>
      <c r="N61" s="115"/>
      <c r="P61" s="115"/>
      <c r="Q61" s="115"/>
      <c r="R61" s="115"/>
      <c r="S61" s="115"/>
      <c r="T61" s="115"/>
    </row>
    <row r="62" spans="1:20" ht="15.75">
      <c r="A62" s="115"/>
      <c r="B62" s="115"/>
      <c r="C62" s="115"/>
      <c r="D62" s="115"/>
      <c r="E62" s="115"/>
      <c r="F62" s="115"/>
      <c r="G62" s="115"/>
      <c r="H62" s="115"/>
      <c r="I62" s="115"/>
      <c r="J62" s="115"/>
      <c r="K62" s="115"/>
      <c r="L62" s="115"/>
      <c r="M62" s="115"/>
      <c r="N62" s="115"/>
      <c r="P62" s="115"/>
      <c r="Q62" s="115"/>
      <c r="R62" s="115"/>
      <c r="S62" s="115"/>
      <c r="T62" s="115"/>
    </row>
    <row r="63" spans="1:20" ht="15.75">
      <c r="A63" s="115"/>
      <c r="B63" s="115"/>
      <c r="C63" s="115"/>
      <c r="D63" s="115"/>
      <c r="E63" s="115"/>
      <c r="F63" s="115"/>
      <c r="G63" s="115"/>
      <c r="H63" s="115"/>
      <c r="I63" s="115"/>
      <c r="J63" s="115"/>
      <c r="K63" s="115"/>
      <c r="L63" s="115"/>
      <c r="M63" s="115"/>
      <c r="N63" s="115"/>
      <c r="P63" s="115"/>
      <c r="Q63" s="115"/>
      <c r="R63" s="115"/>
      <c r="S63" s="115"/>
      <c r="T63" s="115"/>
    </row>
    <row r="64" spans="1:20" ht="15.75">
      <c r="A64" s="126"/>
      <c r="B64" s="126"/>
      <c r="C64" s="126"/>
      <c r="D64" s="126"/>
      <c r="E64" s="126"/>
      <c r="F64" s="126"/>
      <c r="G64" s="126"/>
      <c r="H64" s="126"/>
      <c r="I64" s="126"/>
      <c r="J64" s="126"/>
      <c r="K64" s="126"/>
      <c r="L64" s="126"/>
      <c r="M64" s="126"/>
      <c r="N64" s="126"/>
      <c r="O64" s="126"/>
      <c r="P64" s="126"/>
      <c r="Q64" s="126"/>
      <c r="R64" s="126"/>
      <c r="S64" s="126"/>
      <c r="T64" s="126"/>
    </row>
    <row r="65" spans="1:20" ht="15.75">
      <c r="A65" s="115"/>
      <c r="B65" s="115"/>
      <c r="C65" s="115"/>
      <c r="D65" s="115"/>
      <c r="E65" s="115"/>
      <c r="F65" s="115"/>
      <c r="G65" s="115"/>
      <c r="H65" s="115"/>
      <c r="I65" s="115"/>
      <c r="J65" s="115"/>
      <c r="K65" s="115"/>
      <c r="L65" s="115"/>
      <c r="M65" s="115"/>
      <c r="N65" s="115"/>
      <c r="P65" s="115"/>
      <c r="Q65" s="115"/>
      <c r="R65" s="115"/>
      <c r="S65" s="115"/>
      <c r="T65" s="115"/>
    </row>
    <row r="66" spans="1:20" ht="15.75">
      <c r="A66" s="115"/>
      <c r="B66" s="115"/>
      <c r="C66" s="115"/>
      <c r="D66" s="115"/>
      <c r="E66" s="115"/>
      <c r="F66" s="115"/>
      <c r="G66" s="115"/>
      <c r="H66" s="115"/>
      <c r="I66" s="115"/>
      <c r="J66" s="115"/>
      <c r="K66" s="115"/>
      <c r="L66" s="115"/>
      <c r="M66" s="115"/>
      <c r="N66" s="115"/>
      <c r="P66" s="115"/>
      <c r="Q66" s="115"/>
      <c r="R66" s="115"/>
      <c r="S66" s="115"/>
      <c r="T66" s="115"/>
    </row>
    <row r="67" spans="1:20" ht="15.75">
      <c r="A67" s="115"/>
      <c r="B67" s="115"/>
      <c r="C67" s="115"/>
      <c r="D67" s="115"/>
      <c r="E67" s="115"/>
      <c r="F67" s="115"/>
      <c r="G67" s="115"/>
      <c r="H67" s="115"/>
      <c r="I67" s="115"/>
      <c r="J67" s="115"/>
      <c r="K67" s="115"/>
      <c r="L67" s="115"/>
      <c r="M67" s="115"/>
      <c r="N67" s="115"/>
      <c r="P67" s="115"/>
      <c r="Q67" s="115"/>
      <c r="R67" s="115"/>
      <c r="S67" s="115"/>
      <c r="T67" s="115"/>
    </row>
    <row r="68" spans="1:20" ht="15.75">
      <c r="A68" s="115"/>
      <c r="B68" s="115"/>
      <c r="C68" s="115"/>
      <c r="D68" s="115"/>
      <c r="E68" s="115"/>
      <c r="F68" s="115"/>
      <c r="G68" s="115"/>
      <c r="H68" s="115"/>
      <c r="I68" s="115"/>
      <c r="J68" s="115"/>
      <c r="K68" s="115"/>
      <c r="L68" s="115"/>
      <c r="M68" s="115"/>
      <c r="N68" s="115"/>
      <c r="P68" s="115"/>
      <c r="Q68" s="115"/>
      <c r="R68" s="115"/>
      <c r="S68" s="115"/>
      <c r="T68" s="115"/>
    </row>
    <row r="69" spans="1:20" ht="15.75">
      <c r="A69" s="115"/>
      <c r="B69" s="115"/>
      <c r="C69" s="115"/>
      <c r="D69" s="115"/>
      <c r="E69" s="115"/>
      <c r="F69" s="115"/>
      <c r="G69" s="115"/>
      <c r="H69" s="115"/>
      <c r="I69" s="115"/>
      <c r="J69" s="115"/>
      <c r="K69" s="115"/>
      <c r="L69" s="115"/>
      <c r="M69" s="115"/>
      <c r="N69" s="115"/>
      <c r="P69" s="115"/>
      <c r="Q69" s="115"/>
      <c r="R69" s="115"/>
      <c r="S69" s="115"/>
      <c r="T69" s="115"/>
    </row>
    <row r="70" spans="1:20" ht="15.75">
      <c r="A70" s="115"/>
      <c r="B70" s="115"/>
      <c r="C70" s="115"/>
      <c r="D70" s="115"/>
      <c r="E70" s="115"/>
      <c r="F70" s="115"/>
      <c r="G70" s="115"/>
      <c r="H70" s="115"/>
      <c r="I70" s="115"/>
      <c r="J70" s="115"/>
      <c r="K70" s="115"/>
      <c r="L70" s="115"/>
      <c r="M70" s="115"/>
      <c r="N70" s="115"/>
      <c r="P70" s="115"/>
      <c r="Q70" s="115"/>
      <c r="R70" s="115"/>
      <c r="S70" s="115"/>
      <c r="T70" s="115"/>
    </row>
  </sheetData>
  <sheetProtection/>
  <mergeCells count="12">
    <mergeCell ref="A44:X44"/>
    <mergeCell ref="J7:L7"/>
    <mergeCell ref="P4:R4"/>
    <mergeCell ref="T4:V4"/>
    <mergeCell ref="N5:N6"/>
    <mergeCell ref="B4:H4"/>
    <mergeCell ref="E5:H5"/>
    <mergeCell ref="K4:N4"/>
    <mergeCell ref="J5:L6"/>
    <mergeCell ref="T5:V6"/>
    <mergeCell ref="P5:R6"/>
    <mergeCell ref="P7:R7"/>
  </mergeCells>
  <printOptions/>
  <pageMargins left="0.5" right="0.25" top="0.25" bottom="0.25" header="0.3" footer="0.3"/>
  <pageSetup fitToHeight="1" fitToWidth="1" horizontalDpi="600" verticalDpi="600" orientation="landscape" paperSize="5" scale="91" r:id="rId1"/>
</worksheet>
</file>

<file path=xl/worksheets/sheet4.xml><?xml version="1.0" encoding="utf-8"?>
<worksheet xmlns="http://schemas.openxmlformats.org/spreadsheetml/2006/main" xmlns:r="http://schemas.openxmlformats.org/officeDocument/2006/relationships">
  <sheetPr>
    <pageSetUpPr fitToPage="1"/>
  </sheetPr>
  <dimension ref="A1:S51"/>
  <sheetViews>
    <sheetView zoomScalePageLayoutView="0" workbookViewId="0" topLeftCell="A1">
      <pane xSplit="1" ySplit="8" topLeftCell="B9" activePane="bottomRight" state="frozen"/>
      <selection pane="topLeft" activeCell="A1" sqref="A1"/>
      <selection pane="topRight" activeCell="B1" sqref="B1"/>
      <selection pane="bottomLeft" activeCell="A8" sqref="A8"/>
      <selection pane="bottomRight" activeCell="A1" sqref="A1"/>
    </sheetView>
  </sheetViews>
  <sheetFormatPr defaultColWidth="9.33203125" defaultRowHeight="12.75"/>
  <cols>
    <col min="1" max="1" width="23.83203125" style="89" customWidth="1"/>
    <col min="2" max="5" width="10.83203125" style="89" customWidth="1"/>
    <col min="6" max="7" width="13.83203125" style="89" customWidth="1"/>
    <col min="8" max="8" width="16.83203125" style="89" customWidth="1"/>
    <col min="9" max="9" width="3.83203125" style="89" customWidth="1"/>
    <col min="10" max="10" width="16.83203125" style="89" customWidth="1"/>
    <col min="11" max="11" width="3.83203125" style="89" customWidth="1"/>
    <col min="12" max="12" width="16.83203125" style="89" customWidth="1"/>
    <col min="13" max="13" width="1.0078125" style="89" customWidth="1"/>
    <col min="14" max="14" width="3.83203125" style="89" customWidth="1"/>
    <col min="15" max="15" width="14.83203125" style="89" customWidth="1"/>
    <col min="16" max="16" width="3.83203125" style="89" customWidth="1"/>
    <col min="17" max="17" width="1.0078125" style="89" customWidth="1"/>
    <col min="18" max="18" width="16.83203125" style="89" customWidth="1"/>
    <col min="19" max="224" width="8.83203125" style="89" customWidth="1"/>
    <col min="225" max="225" width="24.16015625" style="89" customWidth="1"/>
    <col min="226" max="228" width="16.5" style="89" customWidth="1"/>
    <col min="229" max="229" width="18" style="89" customWidth="1"/>
    <col min="230" max="230" width="16.5" style="89" customWidth="1"/>
    <col min="231" max="231" width="4" style="89" customWidth="1"/>
    <col min="232" max="234" width="9.33203125" style="89" customWidth="1"/>
    <col min="235" max="235" width="22.5" style="89" customWidth="1"/>
    <col min="236" max="236" width="3.83203125" style="89" customWidth="1"/>
    <col min="237" max="237" width="16.5" style="89" customWidth="1"/>
    <col min="238" max="238" width="17.33203125" style="89" customWidth="1"/>
    <col min="239" max="242" width="16.5" style="89" customWidth="1"/>
    <col min="243" max="244" width="9.33203125" style="89" customWidth="1"/>
    <col min="245" max="245" width="18.83203125" style="89" customWidth="1"/>
    <col min="246" max="246" width="16.5" style="89" customWidth="1"/>
    <col min="247" max="247" width="17.83203125" style="89" customWidth="1"/>
    <col min="248" max="250" width="16.5" style="89" customWidth="1"/>
    <col min="251" max="251" width="17.83203125" style="89" bestFit="1" customWidth="1"/>
    <col min="252" max="252" width="16.5" style="89" customWidth="1"/>
    <col min="253" max="253" width="21" style="89" customWidth="1"/>
    <col min="254" max="254" width="16.5" style="89" customWidth="1"/>
    <col min="255" max="255" width="18.33203125" style="89" bestFit="1" customWidth="1"/>
    <col min="256" max="16384" width="19.16015625" style="89" customWidth="1"/>
  </cols>
  <sheetData>
    <row r="1" spans="1:17" s="85" customFormat="1" ht="18.75" customHeight="1">
      <c r="A1" s="84" t="s">
        <v>155</v>
      </c>
      <c r="B1" s="84"/>
      <c r="C1" s="84"/>
      <c r="D1" s="84"/>
      <c r="E1" s="84"/>
      <c r="F1" s="84"/>
      <c r="G1" s="84"/>
      <c r="O1" s="111"/>
      <c r="P1" s="111"/>
      <c r="Q1" s="111"/>
    </row>
    <row r="2" spans="1:18" s="86" customFormat="1" ht="6" customHeight="1">
      <c r="A2" s="103"/>
      <c r="R2" s="87"/>
    </row>
    <row r="3" spans="1:18" ht="15.75" customHeight="1" thickBot="1">
      <c r="A3" s="88"/>
      <c r="B3" s="218">
        <v>-1</v>
      </c>
      <c r="C3" s="218">
        <v>-2</v>
      </c>
      <c r="D3" s="218">
        <v>-3</v>
      </c>
      <c r="E3" s="218">
        <v>-4</v>
      </c>
      <c r="F3" s="15">
        <v>-5</v>
      </c>
      <c r="G3" s="83" t="s">
        <v>59</v>
      </c>
      <c r="H3" s="83" t="s">
        <v>60</v>
      </c>
      <c r="I3" s="83"/>
      <c r="J3" s="83" t="s">
        <v>61</v>
      </c>
      <c r="K3" s="83"/>
      <c r="L3" s="83" t="s">
        <v>86</v>
      </c>
      <c r="M3" s="83"/>
      <c r="N3" s="83"/>
      <c r="O3" s="83" t="s">
        <v>97</v>
      </c>
      <c r="P3" s="83"/>
      <c r="Q3" s="83"/>
      <c r="R3" s="83" t="s">
        <v>62</v>
      </c>
    </row>
    <row r="4" spans="1:19" ht="13.5" customHeight="1">
      <c r="A4" s="214"/>
      <c r="B4" s="443" t="s">
        <v>88</v>
      </c>
      <c r="C4" s="444"/>
      <c r="D4" s="444"/>
      <c r="E4" s="445"/>
      <c r="F4" s="443" t="s">
        <v>134</v>
      </c>
      <c r="G4" s="444"/>
      <c r="H4" s="444"/>
      <c r="I4" s="447"/>
      <c r="J4" s="447"/>
      <c r="K4" s="389"/>
      <c r="L4" s="443" t="s">
        <v>89</v>
      </c>
      <c r="M4" s="444"/>
      <c r="N4" s="444"/>
      <c r="O4" s="444"/>
      <c r="P4" s="444"/>
      <c r="Q4" s="444"/>
      <c r="R4" s="445"/>
      <c r="S4" s="85"/>
    </row>
    <row r="5" spans="1:19" s="91" customFormat="1" ht="66" customHeight="1" thickBot="1">
      <c r="A5" s="217"/>
      <c r="B5" s="195" t="s">
        <v>147</v>
      </c>
      <c r="C5" s="90" t="s">
        <v>91</v>
      </c>
      <c r="D5" s="219" t="s">
        <v>92</v>
      </c>
      <c r="E5" s="196" t="s">
        <v>82</v>
      </c>
      <c r="F5" s="450" t="s">
        <v>85</v>
      </c>
      <c r="G5" s="451"/>
      <c r="H5" s="451"/>
      <c r="I5" s="452" t="s">
        <v>124</v>
      </c>
      <c r="J5" s="451"/>
      <c r="K5" s="453"/>
      <c r="L5" s="90" t="s">
        <v>131</v>
      </c>
      <c r="M5" s="90"/>
      <c r="N5" s="451" t="s">
        <v>125</v>
      </c>
      <c r="O5" s="451"/>
      <c r="P5" s="451"/>
      <c r="Q5" s="90"/>
      <c r="R5" s="196" t="s">
        <v>126</v>
      </c>
      <c r="S5" s="177"/>
    </row>
    <row r="6" spans="1:19" s="110" customFormat="1" ht="12.75">
      <c r="A6" s="179"/>
      <c r="B6" s="448" t="s">
        <v>65</v>
      </c>
      <c r="C6" s="449"/>
      <c r="D6" s="449"/>
      <c r="E6" s="230"/>
      <c r="F6" s="212" t="s">
        <v>65</v>
      </c>
      <c r="G6" s="213" t="s">
        <v>66</v>
      </c>
      <c r="H6" s="213" t="s">
        <v>90</v>
      </c>
      <c r="I6" s="347"/>
      <c r="J6" s="213" t="s">
        <v>96</v>
      </c>
      <c r="K6" s="390"/>
      <c r="L6" s="446" t="s">
        <v>87</v>
      </c>
      <c r="M6" s="344"/>
      <c r="N6" s="344"/>
      <c r="R6" s="352"/>
      <c r="S6" s="109"/>
    </row>
    <row r="7" spans="1:19" s="110" customFormat="1" ht="12.75">
      <c r="A7" s="179"/>
      <c r="B7" s="179"/>
      <c r="C7" s="109"/>
      <c r="D7" s="171" t="s">
        <v>56</v>
      </c>
      <c r="E7" s="186"/>
      <c r="F7" s="187"/>
      <c r="G7" s="211"/>
      <c r="H7" s="346" t="s">
        <v>67</v>
      </c>
      <c r="I7" s="391"/>
      <c r="J7" s="211"/>
      <c r="K7" s="392"/>
      <c r="L7" s="446"/>
      <c r="M7" s="344"/>
      <c r="N7" s="344"/>
      <c r="O7" s="345" t="s">
        <v>127</v>
      </c>
      <c r="P7" s="345"/>
      <c r="Q7" s="345"/>
      <c r="R7" s="185" t="s">
        <v>128</v>
      </c>
      <c r="S7" s="109"/>
    </row>
    <row r="8" spans="1:19" s="94" customFormat="1" ht="6" customHeight="1">
      <c r="A8" s="93"/>
      <c r="B8" s="93"/>
      <c r="C8" s="92"/>
      <c r="D8" s="223"/>
      <c r="E8" s="104"/>
      <c r="F8" s="93"/>
      <c r="G8" s="92"/>
      <c r="H8" s="242"/>
      <c r="I8" s="348"/>
      <c r="J8" s="242"/>
      <c r="K8" s="223"/>
      <c r="L8" s="242"/>
      <c r="M8" s="242"/>
      <c r="N8" s="242"/>
      <c r="R8" s="104"/>
      <c r="S8" s="92"/>
    </row>
    <row r="9" spans="1:19" ht="12.75" customHeight="1">
      <c r="A9" s="183" t="s">
        <v>0</v>
      </c>
      <c r="B9" s="180">
        <v>6861</v>
      </c>
      <c r="C9" s="234">
        <v>7056</v>
      </c>
      <c r="D9" s="224">
        <f>C9-B9</f>
        <v>195</v>
      </c>
      <c r="E9" s="162">
        <v>135.6</v>
      </c>
      <c r="F9" s="183">
        <v>-151000</v>
      </c>
      <c r="G9" s="166">
        <v>124000</v>
      </c>
      <c r="H9" s="166">
        <f>F9+G9</f>
        <v>-27000</v>
      </c>
      <c r="I9" s="349"/>
      <c r="J9" s="166">
        <v>1180000</v>
      </c>
      <c r="K9" s="350"/>
      <c r="L9" s="166">
        <f aca="true" t="shared" si="0" ref="L9:L31">ROUND(D9*-1312/1000,0)*1000</f>
        <v>-256000</v>
      </c>
      <c r="M9" s="166"/>
      <c r="N9" s="166"/>
      <c r="O9" s="95">
        <f>J9+L9</f>
        <v>924000</v>
      </c>
      <c r="P9" s="95"/>
      <c r="Q9" s="95"/>
      <c r="R9" s="167">
        <f>H9+O9</f>
        <v>897000</v>
      </c>
      <c r="S9" s="178"/>
    </row>
    <row r="10" spans="1:19" ht="12.75" customHeight="1">
      <c r="A10" s="161" t="s">
        <v>1</v>
      </c>
      <c r="B10" s="180">
        <v>3250</v>
      </c>
      <c r="C10" s="234">
        <v>3367</v>
      </c>
      <c r="D10" s="224">
        <f>C10-B10</f>
        <v>117</v>
      </c>
      <c r="E10" s="162">
        <v>13.9</v>
      </c>
      <c r="F10" s="161">
        <v>-42000</v>
      </c>
      <c r="G10" s="160">
        <v>-6000</v>
      </c>
      <c r="H10" s="160">
        <f>F10+G10</f>
        <v>-48000</v>
      </c>
      <c r="I10" s="351"/>
      <c r="J10" s="160">
        <v>715000</v>
      </c>
      <c r="K10" s="225"/>
      <c r="L10" s="160">
        <f t="shared" si="0"/>
        <v>-154000</v>
      </c>
      <c r="M10" s="160"/>
      <c r="N10" s="160"/>
      <c r="O10" s="355">
        <f>J10+L10</f>
        <v>561000</v>
      </c>
      <c r="P10" s="355"/>
      <c r="Q10" s="355"/>
      <c r="R10" s="162">
        <f>H10+O10</f>
        <v>513000</v>
      </c>
      <c r="S10" s="178"/>
    </row>
    <row r="11" spans="1:19" ht="12.75" customHeight="1">
      <c r="A11" s="161" t="s">
        <v>2</v>
      </c>
      <c r="B11" s="180">
        <v>14193</v>
      </c>
      <c r="C11" s="234">
        <v>14363</v>
      </c>
      <c r="D11" s="224">
        <f aca="true" t="shared" si="1" ref="D11:D31">C11-B11</f>
        <v>170</v>
      </c>
      <c r="E11" s="162">
        <v>534.8</v>
      </c>
      <c r="F11" s="161">
        <v>-289000</v>
      </c>
      <c r="G11" s="160">
        <v>20000</v>
      </c>
      <c r="H11" s="160">
        <f aca="true" t="shared" si="2" ref="H11:H31">F11+G11</f>
        <v>-269000</v>
      </c>
      <c r="I11" s="351"/>
      <c r="J11" s="160">
        <v>980000</v>
      </c>
      <c r="K11" s="225"/>
      <c r="L11" s="160">
        <f t="shared" si="0"/>
        <v>-223000</v>
      </c>
      <c r="M11" s="160"/>
      <c r="N11" s="160"/>
      <c r="O11" s="355">
        <f aca="true" t="shared" si="3" ref="O11:O31">J11+L11</f>
        <v>757000</v>
      </c>
      <c r="P11" s="355"/>
      <c r="Q11" s="355"/>
      <c r="R11" s="162">
        <f aca="true" t="shared" si="4" ref="R11:R31">H11+O11</f>
        <v>488000</v>
      </c>
      <c r="S11" s="178"/>
    </row>
    <row r="12" spans="1:19" ht="12.75" customHeight="1">
      <c r="A12" s="161" t="s">
        <v>3</v>
      </c>
      <c r="B12" s="180">
        <v>9425</v>
      </c>
      <c r="C12" s="234">
        <v>9628</v>
      </c>
      <c r="D12" s="224">
        <f t="shared" si="1"/>
        <v>203</v>
      </c>
      <c r="E12" s="162">
        <v>82.3</v>
      </c>
      <c r="F12" s="161">
        <v>-453000</v>
      </c>
      <c r="G12" s="160">
        <v>-12000</v>
      </c>
      <c r="H12" s="160">
        <f t="shared" si="2"/>
        <v>-465000</v>
      </c>
      <c r="I12" s="351"/>
      <c r="J12" s="160">
        <v>1406000</v>
      </c>
      <c r="K12" s="225"/>
      <c r="L12" s="160">
        <f t="shared" si="0"/>
        <v>-266000</v>
      </c>
      <c r="M12" s="160"/>
      <c r="N12" s="160"/>
      <c r="O12" s="355">
        <f t="shared" si="3"/>
        <v>1140000</v>
      </c>
      <c r="P12" s="355"/>
      <c r="Q12" s="355"/>
      <c r="R12" s="162">
        <f t="shared" si="4"/>
        <v>675000</v>
      </c>
      <c r="S12" s="178"/>
    </row>
    <row r="13" spans="1:19" ht="12.75" customHeight="1">
      <c r="A13" s="161" t="s">
        <v>28</v>
      </c>
      <c r="B13" s="180">
        <v>11300</v>
      </c>
      <c r="C13" s="234">
        <v>11436</v>
      </c>
      <c r="D13" s="224">
        <f t="shared" si="1"/>
        <v>136</v>
      </c>
      <c r="E13" s="162">
        <v>1120.8</v>
      </c>
      <c r="F13" s="161">
        <v>-763000</v>
      </c>
      <c r="G13" s="160">
        <v>562000</v>
      </c>
      <c r="H13" s="160">
        <f t="shared" si="2"/>
        <v>-201000</v>
      </c>
      <c r="I13" s="351"/>
      <c r="J13" s="160">
        <v>830000</v>
      </c>
      <c r="K13" s="225"/>
      <c r="L13" s="160">
        <f t="shared" si="0"/>
        <v>-178000</v>
      </c>
      <c r="M13" s="160"/>
      <c r="N13" s="160"/>
      <c r="O13" s="355">
        <f t="shared" si="3"/>
        <v>652000</v>
      </c>
      <c r="P13" s="355"/>
      <c r="Q13" s="355"/>
      <c r="R13" s="162">
        <f t="shared" si="4"/>
        <v>451000</v>
      </c>
      <c r="S13" s="178"/>
    </row>
    <row r="14" spans="1:19" ht="12.75" customHeight="1">
      <c r="A14" s="161" t="s">
        <v>4</v>
      </c>
      <c r="B14" s="180">
        <v>17567</v>
      </c>
      <c r="C14" s="234">
        <v>17778</v>
      </c>
      <c r="D14" s="224">
        <f t="shared" si="1"/>
        <v>211</v>
      </c>
      <c r="E14" s="162">
        <v>401.4</v>
      </c>
      <c r="F14" s="161">
        <v>-1307000</v>
      </c>
      <c r="G14" s="160">
        <v>-30000</v>
      </c>
      <c r="H14" s="160">
        <f t="shared" si="2"/>
        <v>-1337000</v>
      </c>
      <c r="I14" s="351"/>
      <c r="J14" s="160">
        <v>1288000</v>
      </c>
      <c r="K14" s="225"/>
      <c r="L14" s="160">
        <f t="shared" si="0"/>
        <v>-277000</v>
      </c>
      <c r="M14" s="160"/>
      <c r="N14" s="160"/>
      <c r="O14" s="355">
        <f t="shared" si="3"/>
        <v>1011000</v>
      </c>
      <c r="P14" s="355"/>
      <c r="Q14" s="355"/>
      <c r="R14" s="162">
        <f t="shared" si="4"/>
        <v>-326000</v>
      </c>
      <c r="S14" s="178"/>
    </row>
    <row r="15" spans="1:19" ht="12.75" customHeight="1">
      <c r="A15" s="161" t="s">
        <v>5</v>
      </c>
      <c r="B15" s="180">
        <v>26875</v>
      </c>
      <c r="C15" s="234">
        <v>27198</v>
      </c>
      <c r="D15" s="224">
        <f t="shared" si="1"/>
        <v>323</v>
      </c>
      <c r="E15" s="162">
        <v>816.3</v>
      </c>
      <c r="F15" s="161">
        <v>-3653000</v>
      </c>
      <c r="G15" s="160">
        <v>106000</v>
      </c>
      <c r="H15" s="160">
        <f t="shared" si="2"/>
        <v>-3547000</v>
      </c>
      <c r="I15" s="351"/>
      <c r="J15" s="160">
        <v>2088000</v>
      </c>
      <c r="K15" s="225"/>
      <c r="L15" s="160">
        <f t="shared" si="0"/>
        <v>-424000</v>
      </c>
      <c r="M15" s="160"/>
      <c r="N15" s="160"/>
      <c r="O15" s="355">
        <f t="shared" si="3"/>
        <v>1664000</v>
      </c>
      <c r="P15" s="355"/>
      <c r="Q15" s="355"/>
      <c r="R15" s="162">
        <f t="shared" si="4"/>
        <v>-1883000</v>
      </c>
      <c r="S15" s="178"/>
    </row>
    <row r="16" spans="1:19" ht="12.75" customHeight="1">
      <c r="A16" s="161" t="s">
        <v>6</v>
      </c>
      <c r="B16" s="180">
        <v>7000</v>
      </c>
      <c r="C16" s="234">
        <v>7151</v>
      </c>
      <c r="D16" s="224">
        <f t="shared" si="1"/>
        <v>151</v>
      </c>
      <c r="E16" s="162">
        <v>198.6</v>
      </c>
      <c r="F16" s="161">
        <v>-510000</v>
      </c>
      <c r="G16" s="160">
        <v>-82000</v>
      </c>
      <c r="H16" s="160">
        <f t="shared" si="2"/>
        <v>-592000</v>
      </c>
      <c r="I16" s="351"/>
      <c r="J16" s="160">
        <v>869000</v>
      </c>
      <c r="K16" s="225"/>
      <c r="L16" s="160">
        <f t="shared" si="0"/>
        <v>-198000</v>
      </c>
      <c r="M16" s="160"/>
      <c r="N16" s="160"/>
      <c r="O16" s="355">
        <f t="shared" si="3"/>
        <v>671000</v>
      </c>
      <c r="P16" s="355"/>
      <c r="Q16" s="355"/>
      <c r="R16" s="162">
        <f t="shared" si="4"/>
        <v>79000</v>
      </c>
      <c r="S16" s="178"/>
    </row>
    <row r="17" spans="1:19" ht="12.75" customHeight="1">
      <c r="A17" s="161" t="s">
        <v>7</v>
      </c>
      <c r="B17" s="180">
        <v>26875</v>
      </c>
      <c r="C17" s="234">
        <v>27198</v>
      </c>
      <c r="D17" s="224">
        <f t="shared" si="1"/>
        <v>323</v>
      </c>
      <c r="E17" s="162">
        <v>1025</v>
      </c>
      <c r="F17" s="161">
        <v>-1808000</v>
      </c>
      <c r="G17" s="160">
        <v>-246000</v>
      </c>
      <c r="H17" s="160">
        <f t="shared" si="2"/>
        <v>-2054000</v>
      </c>
      <c r="I17" s="351"/>
      <c r="J17" s="160">
        <v>2072000</v>
      </c>
      <c r="K17" s="225"/>
      <c r="L17" s="160">
        <f t="shared" si="0"/>
        <v>-424000</v>
      </c>
      <c r="M17" s="160"/>
      <c r="N17" s="160"/>
      <c r="O17" s="355">
        <f t="shared" si="3"/>
        <v>1648000</v>
      </c>
      <c r="P17" s="355"/>
      <c r="Q17" s="355"/>
      <c r="R17" s="162">
        <f t="shared" si="4"/>
        <v>-406000</v>
      </c>
      <c r="S17" s="178"/>
    </row>
    <row r="18" spans="1:19" s="97" customFormat="1" ht="12.75" customHeight="1">
      <c r="A18" s="161" t="s">
        <v>8</v>
      </c>
      <c r="B18" s="180">
        <v>16350</v>
      </c>
      <c r="C18" s="234">
        <v>16546</v>
      </c>
      <c r="D18" s="224">
        <f t="shared" si="1"/>
        <v>196</v>
      </c>
      <c r="E18" s="162">
        <v>472.2</v>
      </c>
      <c r="F18" s="161">
        <v>1408000</v>
      </c>
      <c r="G18" s="160">
        <v>-516000</v>
      </c>
      <c r="H18" s="160">
        <f t="shared" si="2"/>
        <v>892000</v>
      </c>
      <c r="I18" s="351"/>
      <c r="J18" s="160">
        <v>1330000</v>
      </c>
      <c r="K18" s="225"/>
      <c r="L18" s="160">
        <f t="shared" si="0"/>
        <v>-257000</v>
      </c>
      <c r="M18" s="160"/>
      <c r="N18" s="160"/>
      <c r="O18" s="355">
        <f t="shared" si="3"/>
        <v>1073000</v>
      </c>
      <c r="P18" s="355"/>
      <c r="Q18" s="355"/>
      <c r="R18" s="162">
        <f t="shared" si="4"/>
        <v>1965000</v>
      </c>
      <c r="S18" s="178"/>
    </row>
    <row r="19" spans="1:19" s="97" customFormat="1" ht="12.75" customHeight="1">
      <c r="A19" s="161" t="s">
        <v>9</v>
      </c>
      <c r="B19" s="180">
        <v>1025</v>
      </c>
      <c r="C19" s="234">
        <v>1106</v>
      </c>
      <c r="D19" s="224">
        <f t="shared" si="1"/>
        <v>81</v>
      </c>
      <c r="E19" s="162">
        <v>28.7</v>
      </c>
      <c r="F19" s="161">
        <v>-3000</v>
      </c>
      <c r="G19" s="160">
        <v>-2000</v>
      </c>
      <c r="H19" s="160">
        <f t="shared" si="2"/>
        <v>-5000</v>
      </c>
      <c r="I19" s="351"/>
      <c r="J19" s="160">
        <v>351000</v>
      </c>
      <c r="K19" s="225"/>
      <c r="L19" s="160">
        <f t="shared" si="0"/>
        <v>-106000</v>
      </c>
      <c r="M19" s="160"/>
      <c r="N19" s="160"/>
      <c r="O19" s="355">
        <f t="shared" si="3"/>
        <v>245000</v>
      </c>
      <c r="P19" s="355"/>
      <c r="Q19" s="355"/>
      <c r="R19" s="162">
        <f t="shared" si="4"/>
        <v>240000</v>
      </c>
      <c r="S19" s="178"/>
    </row>
    <row r="20" spans="1:19" s="97" customFormat="1" ht="12.75" customHeight="1">
      <c r="A20" s="161" t="s">
        <v>10</v>
      </c>
      <c r="B20" s="180">
        <v>4500</v>
      </c>
      <c r="C20" s="234">
        <v>4617</v>
      </c>
      <c r="D20" s="224">
        <f t="shared" si="1"/>
        <v>117</v>
      </c>
      <c r="E20" s="162">
        <v>86.4</v>
      </c>
      <c r="F20" s="161">
        <v>-96000</v>
      </c>
      <c r="G20" s="160">
        <v>114000</v>
      </c>
      <c r="H20" s="160">
        <f t="shared" si="2"/>
        <v>18000</v>
      </c>
      <c r="I20" s="351"/>
      <c r="J20" s="160">
        <v>646000</v>
      </c>
      <c r="K20" s="225"/>
      <c r="L20" s="160">
        <f t="shared" si="0"/>
        <v>-154000</v>
      </c>
      <c r="M20" s="160"/>
      <c r="N20" s="160"/>
      <c r="O20" s="355">
        <f t="shared" si="3"/>
        <v>492000</v>
      </c>
      <c r="P20" s="355"/>
      <c r="Q20" s="355"/>
      <c r="R20" s="162">
        <f t="shared" si="4"/>
        <v>510000</v>
      </c>
      <c r="S20" s="178"/>
    </row>
    <row r="21" spans="1:19" s="97" customFormat="1" ht="12.75" customHeight="1">
      <c r="A21" s="161" t="s">
        <v>11</v>
      </c>
      <c r="B21" s="180">
        <v>25270</v>
      </c>
      <c r="C21" s="234">
        <v>25573</v>
      </c>
      <c r="D21" s="224">
        <f t="shared" si="1"/>
        <v>303</v>
      </c>
      <c r="E21" s="162">
        <v>1654.6</v>
      </c>
      <c r="F21" s="161">
        <v>582000</v>
      </c>
      <c r="G21" s="160">
        <v>1116000</v>
      </c>
      <c r="H21" s="160">
        <f t="shared" si="2"/>
        <v>1698000</v>
      </c>
      <c r="I21" s="351"/>
      <c r="J21" s="160">
        <v>2027000</v>
      </c>
      <c r="K21" s="225"/>
      <c r="L21" s="160">
        <f t="shared" si="0"/>
        <v>-398000</v>
      </c>
      <c r="M21" s="160"/>
      <c r="N21" s="160"/>
      <c r="O21" s="355">
        <f t="shared" si="3"/>
        <v>1629000</v>
      </c>
      <c r="P21" s="355"/>
      <c r="Q21" s="355"/>
      <c r="R21" s="162">
        <f t="shared" si="4"/>
        <v>3327000</v>
      </c>
      <c r="S21" s="178"/>
    </row>
    <row r="22" spans="1:19" s="97" customFormat="1" ht="12.75" customHeight="1">
      <c r="A22" s="161" t="s">
        <v>12</v>
      </c>
      <c r="B22" s="180">
        <v>17150</v>
      </c>
      <c r="C22" s="234">
        <v>17356</v>
      </c>
      <c r="D22" s="224">
        <f t="shared" si="1"/>
        <v>206</v>
      </c>
      <c r="E22" s="162">
        <v>528.9</v>
      </c>
      <c r="F22" s="161">
        <v>-678000</v>
      </c>
      <c r="G22" s="160">
        <v>-36000</v>
      </c>
      <c r="H22" s="160">
        <f t="shared" si="2"/>
        <v>-714000</v>
      </c>
      <c r="I22" s="351"/>
      <c r="J22" s="160">
        <v>1284000</v>
      </c>
      <c r="K22" s="225"/>
      <c r="L22" s="160">
        <f t="shared" si="0"/>
        <v>-270000</v>
      </c>
      <c r="M22" s="160"/>
      <c r="N22" s="160"/>
      <c r="O22" s="355">
        <f t="shared" si="3"/>
        <v>1014000</v>
      </c>
      <c r="P22" s="355"/>
      <c r="Q22" s="355"/>
      <c r="R22" s="162">
        <f t="shared" si="4"/>
        <v>300000</v>
      </c>
      <c r="S22" s="178"/>
    </row>
    <row r="23" spans="1:19" s="97" customFormat="1" ht="12.75" customHeight="1">
      <c r="A23" s="161" t="s">
        <v>13</v>
      </c>
      <c r="B23" s="180">
        <v>21625</v>
      </c>
      <c r="C23" s="234">
        <v>21885</v>
      </c>
      <c r="D23" s="224">
        <f t="shared" si="1"/>
        <v>260</v>
      </c>
      <c r="E23" s="162">
        <v>344.1</v>
      </c>
      <c r="F23" s="161">
        <v>-2173000</v>
      </c>
      <c r="G23" s="160">
        <v>-226000</v>
      </c>
      <c r="H23" s="160">
        <f t="shared" si="2"/>
        <v>-2399000</v>
      </c>
      <c r="I23" s="351"/>
      <c r="J23" s="160">
        <v>1665000</v>
      </c>
      <c r="K23" s="225"/>
      <c r="L23" s="160">
        <f t="shared" si="0"/>
        <v>-341000</v>
      </c>
      <c r="M23" s="160"/>
      <c r="N23" s="160"/>
      <c r="O23" s="355">
        <f t="shared" si="3"/>
        <v>1324000</v>
      </c>
      <c r="P23" s="355"/>
      <c r="Q23" s="355"/>
      <c r="R23" s="162">
        <f t="shared" si="4"/>
        <v>-1075000</v>
      </c>
      <c r="S23" s="178"/>
    </row>
    <row r="24" spans="1:19" s="97" customFormat="1" ht="12.75" customHeight="1">
      <c r="A24" s="161" t="s">
        <v>14</v>
      </c>
      <c r="B24" s="180">
        <v>13850</v>
      </c>
      <c r="C24" s="234">
        <v>14016</v>
      </c>
      <c r="D24" s="224">
        <f t="shared" si="1"/>
        <v>166</v>
      </c>
      <c r="E24" s="162">
        <v>703.8</v>
      </c>
      <c r="F24" s="161">
        <v>-823000</v>
      </c>
      <c r="G24" s="160">
        <v>928000</v>
      </c>
      <c r="H24" s="160">
        <f t="shared" si="2"/>
        <v>105000</v>
      </c>
      <c r="I24" s="351"/>
      <c r="J24" s="160">
        <v>1052000</v>
      </c>
      <c r="K24" s="225"/>
      <c r="L24" s="160">
        <f t="shared" si="0"/>
        <v>-218000</v>
      </c>
      <c r="M24" s="160"/>
      <c r="N24" s="160"/>
      <c r="O24" s="355">
        <f t="shared" si="3"/>
        <v>834000</v>
      </c>
      <c r="P24" s="355"/>
      <c r="Q24" s="355"/>
      <c r="R24" s="162">
        <f t="shared" si="4"/>
        <v>939000</v>
      </c>
      <c r="S24" s="178"/>
    </row>
    <row r="25" spans="1:19" s="97" customFormat="1" ht="12.75" customHeight="1">
      <c r="A25" s="161" t="s">
        <v>15</v>
      </c>
      <c r="B25" s="180">
        <v>25914</v>
      </c>
      <c r="C25" s="234">
        <v>26225</v>
      </c>
      <c r="D25" s="224">
        <f t="shared" si="1"/>
        <v>311</v>
      </c>
      <c r="E25" s="162">
        <v>1762.9</v>
      </c>
      <c r="F25" s="161">
        <v>-1323000</v>
      </c>
      <c r="G25" s="160">
        <v>244000</v>
      </c>
      <c r="H25" s="160">
        <f t="shared" si="2"/>
        <v>-1079000</v>
      </c>
      <c r="I25" s="351"/>
      <c r="J25" s="160">
        <v>1983000</v>
      </c>
      <c r="K25" s="225"/>
      <c r="L25" s="160">
        <f t="shared" si="0"/>
        <v>-408000</v>
      </c>
      <c r="M25" s="160"/>
      <c r="N25" s="160"/>
      <c r="O25" s="355">
        <f t="shared" si="3"/>
        <v>1575000</v>
      </c>
      <c r="P25" s="355"/>
      <c r="Q25" s="355"/>
      <c r="R25" s="162">
        <f t="shared" si="4"/>
        <v>496000</v>
      </c>
      <c r="S25" s="178"/>
    </row>
    <row r="26" spans="1:19" s="97" customFormat="1" ht="12.75" customHeight="1">
      <c r="A26" s="161" t="s">
        <v>16</v>
      </c>
      <c r="B26" s="180">
        <v>22800</v>
      </c>
      <c r="C26" s="234">
        <v>23074</v>
      </c>
      <c r="D26" s="224">
        <f t="shared" si="1"/>
        <v>274</v>
      </c>
      <c r="E26" s="162">
        <v>1546.2</v>
      </c>
      <c r="F26" s="161">
        <v>-1075000</v>
      </c>
      <c r="G26" s="160">
        <v>-199000</v>
      </c>
      <c r="H26" s="160">
        <f t="shared" si="2"/>
        <v>-1274000</v>
      </c>
      <c r="I26" s="351"/>
      <c r="J26" s="160">
        <v>1732000</v>
      </c>
      <c r="K26" s="225"/>
      <c r="L26" s="160">
        <f t="shared" si="0"/>
        <v>-359000</v>
      </c>
      <c r="M26" s="160"/>
      <c r="N26" s="160"/>
      <c r="O26" s="355">
        <f t="shared" si="3"/>
        <v>1373000</v>
      </c>
      <c r="P26" s="355"/>
      <c r="Q26" s="355"/>
      <c r="R26" s="162">
        <f t="shared" si="4"/>
        <v>99000</v>
      </c>
      <c r="S26" s="178"/>
    </row>
    <row r="27" spans="1:19" s="97" customFormat="1" ht="12.75" customHeight="1">
      <c r="A27" s="161" t="s">
        <v>17</v>
      </c>
      <c r="B27" s="180">
        <v>21045</v>
      </c>
      <c r="C27" s="234">
        <v>21298</v>
      </c>
      <c r="D27" s="224">
        <f t="shared" si="1"/>
        <v>253</v>
      </c>
      <c r="E27" s="162">
        <v>1241.6</v>
      </c>
      <c r="F27" s="161">
        <v>-2062000</v>
      </c>
      <c r="G27" s="160">
        <v>-238000</v>
      </c>
      <c r="H27" s="160">
        <f t="shared" si="2"/>
        <v>-2300000</v>
      </c>
      <c r="I27" s="351"/>
      <c r="J27" s="160">
        <v>1657000</v>
      </c>
      <c r="K27" s="225"/>
      <c r="L27" s="160">
        <f t="shared" si="0"/>
        <v>-332000</v>
      </c>
      <c r="M27" s="160"/>
      <c r="N27" s="160"/>
      <c r="O27" s="355">
        <f t="shared" si="3"/>
        <v>1325000</v>
      </c>
      <c r="P27" s="355"/>
      <c r="Q27" s="355"/>
      <c r="R27" s="162">
        <f t="shared" si="4"/>
        <v>-975000</v>
      </c>
      <c r="S27" s="178"/>
    </row>
    <row r="28" spans="1:19" s="97" customFormat="1" ht="12.75" customHeight="1">
      <c r="A28" s="161" t="s">
        <v>18</v>
      </c>
      <c r="B28" s="180">
        <v>16000</v>
      </c>
      <c r="C28" s="234">
        <v>16192</v>
      </c>
      <c r="D28" s="224">
        <f t="shared" si="1"/>
        <v>192</v>
      </c>
      <c r="E28" s="162">
        <v>1296.8</v>
      </c>
      <c r="F28" s="161">
        <v>407000</v>
      </c>
      <c r="G28" s="160">
        <v>1482000</v>
      </c>
      <c r="H28" s="160">
        <f t="shared" si="2"/>
        <v>1889000</v>
      </c>
      <c r="I28" s="351"/>
      <c r="J28" s="160">
        <v>1095000</v>
      </c>
      <c r="K28" s="225"/>
      <c r="L28" s="160">
        <f t="shared" si="0"/>
        <v>-252000</v>
      </c>
      <c r="M28" s="160"/>
      <c r="N28" s="160"/>
      <c r="O28" s="355">
        <f t="shared" si="3"/>
        <v>843000</v>
      </c>
      <c r="P28" s="355"/>
      <c r="Q28" s="355"/>
      <c r="R28" s="162">
        <f t="shared" si="4"/>
        <v>2732000</v>
      </c>
      <c r="S28" s="178"/>
    </row>
    <row r="29" spans="1:19" s="97" customFormat="1" ht="12.75" customHeight="1">
      <c r="A29" s="161" t="s">
        <v>19</v>
      </c>
      <c r="B29" s="180">
        <v>7400</v>
      </c>
      <c r="C29" s="234">
        <v>7741</v>
      </c>
      <c r="D29" s="224">
        <f t="shared" si="1"/>
        <v>341</v>
      </c>
      <c r="E29" s="162">
        <v>132.3</v>
      </c>
      <c r="F29" s="161">
        <v>-533000</v>
      </c>
      <c r="G29" s="160">
        <v>37000</v>
      </c>
      <c r="H29" s="160">
        <f t="shared" si="2"/>
        <v>-496000</v>
      </c>
      <c r="I29" s="351"/>
      <c r="J29" s="160">
        <v>2215000</v>
      </c>
      <c r="K29" s="225"/>
      <c r="L29" s="160">
        <f t="shared" si="0"/>
        <v>-447000</v>
      </c>
      <c r="M29" s="160"/>
      <c r="N29" s="160"/>
      <c r="O29" s="355">
        <f t="shared" si="3"/>
        <v>1768000</v>
      </c>
      <c r="P29" s="355"/>
      <c r="Q29" s="355"/>
      <c r="R29" s="162">
        <f t="shared" si="4"/>
        <v>1272000</v>
      </c>
      <c r="S29" s="178"/>
    </row>
    <row r="30" spans="1:19" s="97" customFormat="1" ht="12.75" customHeight="1">
      <c r="A30" s="161" t="s">
        <v>20</v>
      </c>
      <c r="B30" s="180">
        <v>7450</v>
      </c>
      <c r="C30" s="234">
        <v>7540</v>
      </c>
      <c r="D30" s="224">
        <f t="shared" si="1"/>
        <v>90</v>
      </c>
      <c r="E30" s="162">
        <v>61.5</v>
      </c>
      <c r="F30" s="161">
        <v>-100000</v>
      </c>
      <c r="G30" s="160">
        <v>-71000</v>
      </c>
      <c r="H30" s="160">
        <f t="shared" si="2"/>
        <v>-171000</v>
      </c>
      <c r="I30" s="351"/>
      <c r="J30" s="160">
        <v>528000</v>
      </c>
      <c r="K30" s="225"/>
      <c r="L30" s="160">
        <f t="shared" si="0"/>
        <v>-118000</v>
      </c>
      <c r="M30" s="160"/>
      <c r="N30" s="160"/>
      <c r="O30" s="355">
        <f t="shared" si="3"/>
        <v>410000</v>
      </c>
      <c r="P30" s="355"/>
      <c r="Q30" s="355"/>
      <c r="R30" s="162">
        <f t="shared" si="4"/>
        <v>239000</v>
      </c>
      <c r="S30" s="178"/>
    </row>
    <row r="31" spans="1:19" s="97" customFormat="1" ht="12.75" customHeight="1">
      <c r="A31" s="161" t="s">
        <v>21</v>
      </c>
      <c r="B31" s="180">
        <v>6715</v>
      </c>
      <c r="C31" s="234">
        <v>6877</v>
      </c>
      <c r="D31" s="224">
        <f t="shared" si="1"/>
        <v>162</v>
      </c>
      <c r="E31" s="162">
        <v>132.3</v>
      </c>
      <c r="F31" s="161">
        <v>-798000</v>
      </c>
      <c r="G31" s="160">
        <v>56000</v>
      </c>
      <c r="H31" s="160">
        <f t="shared" si="2"/>
        <v>-742000</v>
      </c>
      <c r="I31" s="351"/>
      <c r="J31" s="160">
        <v>1053000</v>
      </c>
      <c r="K31" s="225"/>
      <c r="L31" s="160">
        <f t="shared" si="0"/>
        <v>-213000</v>
      </c>
      <c r="M31" s="160"/>
      <c r="N31" s="160"/>
      <c r="O31" s="355">
        <f t="shared" si="3"/>
        <v>840000</v>
      </c>
      <c r="P31" s="355"/>
      <c r="Q31" s="355"/>
      <c r="R31" s="162">
        <f t="shared" si="4"/>
        <v>98000</v>
      </c>
      <c r="S31" s="178"/>
    </row>
    <row r="32" spans="1:19" s="97" customFormat="1" ht="6" customHeight="1">
      <c r="A32" s="161"/>
      <c r="B32" s="161"/>
      <c r="C32" s="160"/>
      <c r="D32" s="225"/>
      <c r="E32" s="162"/>
      <c r="F32" s="161"/>
      <c r="G32" s="160"/>
      <c r="H32" s="178"/>
      <c r="I32" s="393"/>
      <c r="J32" s="160"/>
      <c r="K32" s="225"/>
      <c r="L32" s="160"/>
      <c r="M32" s="160"/>
      <c r="N32" s="160"/>
      <c r="R32" s="228"/>
      <c r="S32" s="178"/>
    </row>
    <row r="33" spans="1:19" s="97" customFormat="1" ht="12.75">
      <c r="A33" s="220" t="s">
        <v>22</v>
      </c>
      <c r="B33" s="164">
        <f aca="true" t="shared" si="5" ref="B33:J33">SUM(B9:B31)</f>
        <v>330440</v>
      </c>
      <c r="C33" s="215">
        <f t="shared" si="5"/>
        <v>335221</v>
      </c>
      <c r="D33" s="226">
        <f t="shared" si="5"/>
        <v>4781</v>
      </c>
      <c r="E33" s="229">
        <f t="shared" si="5"/>
        <v>14320.999999999998</v>
      </c>
      <c r="F33" s="182">
        <f t="shared" si="5"/>
        <v>-16243000</v>
      </c>
      <c r="G33" s="163">
        <f t="shared" si="5"/>
        <v>3125000</v>
      </c>
      <c r="H33" s="163">
        <f>SUM(H9:H31)</f>
        <v>-13118000</v>
      </c>
      <c r="I33" s="394"/>
      <c r="J33" s="163">
        <f t="shared" si="5"/>
        <v>30046000</v>
      </c>
      <c r="K33" s="395"/>
      <c r="L33" s="163">
        <f>SUM(L9:L31)</f>
        <v>-6273000</v>
      </c>
      <c r="M33" s="163"/>
      <c r="N33" s="163"/>
      <c r="O33" s="163">
        <f>SUM(O9:O31)</f>
        <v>23773000</v>
      </c>
      <c r="P33" s="163"/>
      <c r="Q33" s="163"/>
      <c r="R33" s="165">
        <f>SUM(R9:R31)</f>
        <v>10655000</v>
      </c>
      <c r="S33" s="178"/>
    </row>
    <row r="34" spans="1:19" s="97" customFormat="1" ht="6" customHeight="1">
      <c r="A34" s="221"/>
      <c r="B34" s="161"/>
      <c r="C34" s="160"/>
      <c r="D34" s="225"/>
      <c r="E34" s="162"/>
      <c r="F34" s="183"/>
      <c r="G34" s="166"/>
      <c r="H34" s="178"/>
      <c r="I34" s="393"/>
      <c r="J34" s="166"/>
      <c r="K34" s="350"/>
      <c r="L34" s="166"/>
      <c r="M34" s="166"/>
      <c r="N34" s="166"/>
      <c r="R34" s="228"/>
      <c r="S34" s="178"/>
    </row>
    <row r="35" spans="1:19" s="97" customFormat="1" ht="12.75" customHeight="1">
      <c r="A35" s="183" t="s">
        <v>23</v>
      </c>
      <c r="B35" s="161">
        <v>0</v>
      </c>
      <c r="C35" s="160">
        <v>0</v>
      </c>
      <c r="D35" s="225">
        <f>C35-B35</f>
        <v>0</v>
      </c>
      <c r="E35" s="162">
        <v>0</v>
      </c>
      <c r="F35" s="161">
        <v>0</v>
      </c>
      <c r="G35" s="160">
        <v>0</v>
      </c>
      <c r="H35" s="160">
        <f>F35+G35</f>
        <v>0</v>
      </c>
      <c r="I35" s="351"/>
      <c r="J35" s="160">
        <v>0</v>
      </c>
      <c r="K35" s="225"/>
      <c r="L35" s="160">
        <f>ROUND(D35*-1312/1000,0)*1000</f>
        <v>0</v>
      </c>
      <c r="M35" s="160"/>
      <c r="N35" s="160"/>
      <c r="O35" s="355">
        <f>J35+L35</f>
        <v>0</v>
      </c>
      <c r="P35" s="355"/>
      <c r="Q35" s="355"/>
      <c r="R35" s="162">
        <f>H35+O35</f>
        <v>0</v>
      </c>
      <c r="S35" s="178"/>
    </row>
    <row r="36" spans="1:19" s="97" customFormat="1" ht="12.75" customHeight="1">
      <c r="A36" s="161" t="s">
        <v>29</v>
      </c>
      <c r="B36" s="161">
        <v>600</v>
      </c>
      <c r="C36" s="160">
        <v>606</v>
      </c>
      <c r="D36" s="225">
        <f>C36-B36</f>
        <v>6</v>
      </c>
      <c r="E36" s="162">
        <v>0</v>
      </c>
      <c r="F36" s="161">
        <v>-14000</v>
      </c>
      <c r="G36" s="160">
        <v>0</v>
      </c>
      <c r="H36" s="160">
        <f>F36+G36</f>
        <v>-14000</v>
      </c>
      <c r="I36" s="351"/>
      <c r="J36" s="160">
        <v>58000</v>
      </c>
      <c r="K36" s="225"/>
      <c r="L36" s="160">
        <f>ROUND(D36*-1312/1000,0)*1000</f>
        <v>-8000</v>
      </c>
      <c r="M36" s="160"/>
      <c r="N36" s="160"/>
      <c r="O36" s="355">
        <f>J36+L36</f>
        <v>50000</v>
      </c>
      <c r="P36" s="355"/>
      <c r="Q36" s="355"/>
      <c r="R36" s="162">
        <f>H36+O36</f>
        <v>36000</v>
      </c>
      <c r="S36" s="178"/>
    </row>
    <row r="37" spans="1:19" s="97" customFormat="1" ht="12.75" customHeight="1">
      <c r="A37" s="161" t="s">
        <v>24</v>
      </c>
      <c r="B37" s="161">
        <v>625</v>
      </c>
      <c r="C37" s="160">
        <v>632</v>
      </c>
      <c r="D37" s="225">
        <f>C37-B37</f>
        <v>7</v>
      </c>
      <c r="E37" s="162">
        <v>5.6</v>
      </c>
      <c r="F37" s="161">
        <v>-282000</v>
      </c>
      <c r="G37" s="160">
        <v>-18000</v>
      </c>
      <c r="H37" s="160">
        <f>F37+G37</f>
        <v>-300000</v>
      </c>
      <c r="I37" s="351"/>
      <c r="J37" s="160">
        <v>28000</v>
      </c>
      <c r="K37" s="225"/>
      <c r="L37" s="160">
        <f>ROUND(D37*-1312/1000,0)*1000</f>
        <v>-9000</v>
      </c>
      <c r="M37" s="160"/>
      <c r="N37" s="160"/>
      <c r="O37" s="355">
        <f>J37+L37</f>
        <v>19000</v>
      </c>
      <c r="P37" s="355"/>
      <c r="Q37" s="355"/>
      <c r="R37" s="162">
        <f>H37+O37</f>
        <v>-281000</v>
      </c>
      <c r="S37" s="178"/>
    </row>
    <row r="38" spans="1:19" s="97" customFormat="1" ht="12.75" customHeight="1">
      <c r="A38" s="161" t="s">
        <v>25</v>
      </c>
      <c r="B38" s="161">
        <v>51</v>
      </c>
      <c r="C38" s="160">
        <v>51</v>
      </c>
      <c r="D38" s="225">
        <f>C38-B38</f>
        <v>0</v>
      </c>
      <c r="E38" s="162">
        <v>1.8</v>
      </c>
      <c r="F38" s="161">
        <v>8000</v>
      </c>
      <c r="G38" s="160">
        <v>-9000</v>
      </c>
      <c r="H38" s="160">
        <f>F38+G38</f>
        <v>-1000</v>
      </c>
      <c r="I38" s="351"/>
      <c r="J38" s="160">
        <v>0</v>
      </c>
      <c r="K38" s="225"/>
      <c r="L38" s="160">
        <f>ROUND(D38*-1312/1000,0)*1000</f>
        <v>0</v>
      </c>
      <c r="M38" s="160"/>
      <c r="N38" s="160"/>
      <c r="O38" s="355">
        <f>J38+L38</f>
        <v>0</v>
      </c>
      <c r="P38" s="355"/>
      <c r="Q38" s="355"/>
      <c r="R38" s="162">
        <f>H38+O38</f>
        <v>-1000</v>
      </c>
      <c r="S38" s="178"/>
    </row>
    <row r="39" spans="1:19" s="97" customFormat="1" ht="12.75" customHeight="1">
      <c r="A39" s="222" t="s">
        <v>26</v>
      </c>
      <c r="B39" s="161">
        <v>0</v>
      </c>
      <c r="C39" s="160">
        <v>0</v>
      </c>
      <c r="D39" s="225">
        <f>C39-B39</f>
        <v>0</v>
      </c>
      <c r="E39" s="162">
        <v>0</v>
      </c>
      <c r="F39" s="161">
        <v>0</v>
      </c>
      <c r="G39" s="160">
        <v>0</v>
      </c>
      <c r="H39" s="160">
        <f>F39+G39</f>
        <v>0</v>
      </c>
      <c r="I39" s="351"/>
      <c r="J39" s="160">
        <v>0</v>
      </c>
      <c r="K39" s="225"/>
      <c r="L39" s="160">
        <f>ROUND(D39*-1312/1000,0)*1000</f>
        <v>0</v>
      </c>
      <c r="M39" s="160"/>
      <c r="N39" s="160"/>
      <c r="O39" s="355">
        <f>J39+L39</f>
        <v>0</v>
      </c>
      <c r="P39" s="355"/>
      <c r="Q39" s="355"/>
      <c r="R39" s="162">
        <f>H39+O39</f>
        <v>0</v>
      </c>
      <c r="S39" s="178"/>
    </row>
    <row r="40" spans="1:19" s="97" customFormat="1" ht="6" customHeight="1">
      <c r="A40" s="222"/>
      <c r="B40" s="161"/>
      <c r="C40" s="160"/>
      <c r="D40" s="225"/>
      <c r="E40" s="162"/>
      <c r="F40" s="161"/>
      <c r="G40" s="160"/>
      <c r="H40" s="160"/>
      <c r="I40" s="351"/>
      <c r="J40" s="160"/>
      <c r="K40" s="225"/>
      <c r="L40" s="160"/>
      <c r="M40" s="160"/>
      <c r="N40" s="160"/>
      <c r="R40" s="162"/>
      <c r="S40" s="178"/>
    </row>
    <row r="41" spans="1:19" s="97" customFormat="1" ht="6" customHeight="1">
      <c r="A41" s="222"/>
      <c r="B41" s="161"/>
      <c r="C41" s="160"/>
      <c r="D41" s="225"/>
      <c r="E41" s="162"/>
      <c r="F41" s="161"/>
      <c r="G41" s="160"/>
      <c r="H41" s="160"/>
      <c r="I41" s="396"/>
      <c r="J41" s="388"/>
      <c r="K41" s="397"/>
      <c r="L41" s="388"/>
      <c r="M41" s="388"/>
      <c r="N41" s="388"/>
      <c r="O41" s="357"/>
      <c r="P41" s="357"/>
      <c r="Q41" s="357"/>
      <c r="R41" s="358"/>
      <c r="S41" s="178"/>
    </row>
    <row r="42" spans="1:19" s="97" customFormat="1" ht="13.5" thickBot="1">
      <c r="A42" s="184" t="s">
        <v>34</v>
      </c>
      <c r="B42" s="169">
        <f aca="true" t="shared" si="6" ref="B42:J42">SUM(B33:B39)</f>
        <v>331716</v>
      </c>
      <c r="C42" s="216">
        <f t="shared" si="6"/>
        <v>336510</v>
      </c>
      <c r="D42" s="227">
        <f t="shared" si="6"/>
        <v>4794</v>
      </c>
      <c r="E42" s="181">
        <f>SUM(E33:E39)</f>
        <v>14328.399999999998</v>
      </c>
      <c r="F42" s="184">
        <f t="shared" si="6"/>
        <v>-16531000</v>
      </c>
      <c r="G42" s="168">
        <f t="shared" si="6"/>
        <v>3098000</v>
      </c>
      <c r="H42" s="168">
        <f>SUM(H33:H39)</f>
        <v>-13433000</v>
      </c>
      <c r="I42" s="398"/>
      <c r="J42" s="168">
        <f t="shared" si="6"/>
        <v>30132000</v>
      </c>
      <c r="K42" s="399"/>
      <c r="L42" s="353">
        <f>SUM(L33:L39)</f>
        <v>-6290000</v>
      </c>
      <c r="M42" s="353"/>
      <c r="N42" s="353"/>
      <c r="O42" s="168">
        <f>SUM(O33:O39)</f>
        <v>23842000</v>
      </c>
      <c r="P42" s="353"/>
      <c r="Q42" s="353"/>
      <c r="R42" s="354">
        <f>SUM(R33:R39)</f>
        <v>10409000</v>
      </c>
      <c r="S42" s="178"/>
    </row>
    <row r="43" ht="6" customHeight="1"/>
    <row r="44" spans="1:18" ht="15">
      <c r="A44" s="96" t="s">
        <v>148</v>
      </c>
      <c r="B44" s="96"/>
      <c r="D44" s="96"/>
      <c r="F44" s="96"/>
      <c r="G44" s="96"/>
      <c r="H44" s="97"/>
      <c r="I44" s="97"/>
      <c r="J44" s="356"/>
      <c r="K44" s="356"/>
      <c r="L44" s="97"/>
      <c r="M44" s="97"/>
      <c r="N44" s="97"/>
      <c r="R44" s="95"/>
    </row>
    <row r="45" spans="1:14" s="98" customFormat="1" ht="15">
      <c r="A45" s="96" t="s">
        <v>149</v>
      </c>
      <c r="B45" s="96"/>
      <c r="D45" s="96"/>
      <c r="F45" s="96"/>
      <c r="G45" s="96"/>
      <c r="H45" s="99"/>
      <c r="I45" s="99"/>
      <c r="J45" s="99"/>
      <c r="K45" s="99"/>
      <c r="L45" s="99"/>
      <c r="M45" s="99"/>
      <c r="N45" s="99"/>
    </row>
    <row r="46" spans="8:14" s="98" customFormat="1" ht="16.5" customHeight="1">
      <c r="H46" s="100"/>
      <c r="I46" s="100"/>
      <c r="J46" s="100"/>
      <c r="K46" s="100"/>
      <c r="L46" s="100"/>
      <c r="M46" s="100"/>
      <c r="N46" s="100"/>
    </row>
    <row r="47" spans="8:14" s="98" customFormat="1" ht="16.5" customHeight="1">
      <c r="H47" s="99"/>
      <c r="I47" s="99"/>
      <c r="J47" s="99"/>
      <c r="K47" s="99"/>
      <c r="L47" s="99"/>
      <c r="M47" s="99"/>
      <c r="N47" s="99"/>
    </row>
    <row r="48" s="101" customFormat="1" ht="18.75" customHeight="1"/>
    <row r="49" spans="2:17" s="101" customFormat="1" ht="18.75" customHeight="1">
      <c r="B49" s="102"/>
      <c r="C49" s="102"/>
      <c r="D49" s="102"/>
      <c r="E49" s="102"/>
      <c r="F49" s="102"/>
      <c r="G49" s="102"/>
      <c r="H49" s="102"/>
      <c r="I49" s="102"/>
      <c r="J49" s="102"/>
      <c r="K49" s="102"/>
      <c r="L49" s="102"/>
      <c r="M49" s="102"/>
      <c r="N49" s="102"/>
      <c r="O49" s="102"/>
      <c r="P49" s="102"/>
      <c r="Q49" s="102"/>
    </row>
    <row r="51" spans="2:14" ht="15">
      <c r="B51" s="95"/>
      <c r="C51" s="95"/>
      <c r="D51" s="95"/>
      <c r="E51" s="95"/>
      <c r="F51" s="95"/>
      <c r="G51" s="95"/>
      <c r="H51" s="95"/>
      <c r="I51" s="95"/>
      <c r="J51" s="95"/>
      <c r="K51" s="95"/>
      <c r="L51" s="95"/>
      <c r="M51" s="95"/>
      <c r="N51" s="95"/>
    </row>
  </sheetData>
  <sheetProtection/>
  <mergeCells count="8">
    <mergeCell ref="B4:E4"/>
    <mergeCell ref="L6:L7"/>
    <mergeCell ref="F4:J4"/>
    <mergeCell ref="B6:D6"/>
    <mergeCell ref="F5:H5"/>
    <mergeCell ref="L4:R4"/>
    <mergeCell ref="I5:K5"/>
    <mergeCell ref="N5:P5"/>
  </mergeCells>
  <printOptions/>
  <pageMargins left="0.43" right="0.37" top="0.59" bottom="0.25" header="0.3" footer="0.3"/>
  <pageSetup fitToHeight="1" fitToWidth="1" horizontalDpi="600" verticalDpi="600" orientation="landscape" paperSize="5" scale="86" r:id="rId1"/>
</worksheet>
</file>

<file path=xl/worksheets/sheet5.xml><?xml version="1.0" encoding="utf-8"?>
<worksheet xmlns="http://schemas.openxmlformats.org/spreadsheetml/2006/main" xmlns:r="http://schemas.openxmlformats.org/officeDocument/2006/relationships">
  <sheetPr>
    <pageSetUpPr fitToPage="1"/>
  </sheetPr>
  <dimension ref="A1:R3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P11" sqref="P11"/>
    </sheetView>
  </sheetViews>
  <sheetFormatPr defaultColWidth="10" defaultRowHeight="12.75"/>
  <cols>
    <col min="1" max="1" width="1.5" style="18" customWidth="1"/>
    <col min="2" max="2" width="21.83203125" style="17" customWidth="1"/>
    <col min="3" max="3" width="14.83203125" style="17" customWidth="1"/>
    <col min="4" max="4" width="10.83203125" style="17" customWidth="1"/>
    <col min="5" max="5" width="14.83203125" style="17" customWidth="1"/>
    <col min="6" max="6" width="10.83203125" style="18" customWidth="1"/>
    <col min="7" max="7" width="14.83203125" style="17" customWidth="1"/>
    <col min="8" max="8" width="10.83203125" style="17" customWidth="1"/>
    <col min="9" max="9" width="14.83203125" style="17" customWidth="1"/>
    <col min="10" max="10" width="10.83203125" style="17" customWidth="1"/>
    <col min="11" max="11" width="3.83203125" style="17" customWidth="1"/>
    <col min="12" max="12" width="12.83203125" style="17" customWidth="1"/>
    <col min="13" max="13" width="3.83203125" style="17" customWidth="1"/>
    <col min="14" max="14" width="2.33203125" style="17" customWidth="1"/>
    <col min="15" max="15" width="15.16015625" style="17" customWidth="1"/>
    <col min="16" max="16" width="13.33203125" style="17" customWidth="1"/>
    <col min="17" max="17" width="11.16015625" style="17" bestFit="1" customWidth="1"/>
    <col min="18" max="16384" width="10" style="17" customWidth="1"/>
  </cols>
  <sheetData>
    <row r="1" spans="1:12" ht="18.75" customHeight="1">
      <c r="A1" s="16" t="s">
        <v>156</v>
      </c>
      <c r="G1" s="204"/>
      <c r="H1" s="204"/>
      <c r="I1" s="205"/>
      <c r="J1" s="206"/>
      <c r="K1" s="204"/>
      <c r="L1" s="204"/>
    </row>
    <row r="2" spans="1:12" ht="15.75" customHeight="1">
      <c r="A2" s="79"/>
      <c r="B2" s="55"/>
      <c r="G2" s="205"/>
      <c r="H2" s="207"/>
      <c r="I2" s="207"/>
      <c r="J2" s="206"/>
      <c r="K2" s="204"/>
      <c r="L2" s="204"/>
    </row>
    <row r="3" spans="3:12" ht="14.25" customHeight="1">
      <c r="C3" s="19">
        <v>-1</v>
      </c>
      <c r="D3" s="19"/>
      <c r="E3" s="19"/>
      <c r="F3" s="19"/>
      <c r="G3" s="19"/>
      <c r="H3" s="19"/>
      <c r="I3" s="19">
        <v>-2</v>
      </c>
      <c r="L3" s="19">
        <v>-3</v>
      </c>
    </row>
    <row r="4" spans="1:14" ht="14.25">
      <c r="A4" s="20"/>
      <c r="B4" s="21"/>
      <c r="C4" s="175"/>
      <c r="D4" s="176"/>
      <c r="E4" s="454" t="s">
        <v>84</v>
      </c>
      <c r="F4" s="455"/>
      <c r="G4" s="455"/>
      <c r="H4" s="455"/>
      <c r="I4" s="455"/>
      <c r="J4" s="455"/>
      <c r="K4" s="455"/>
      <c r="L4" s="455"/>
      <c r="M4" s="456"/>
      <c r="N4" s="56"/>
    </row>
    <row r="5" spans="1:18" s="24" customFormat="1" ht="74.25" customHeight="1" thickBot="1">
      <c r="A5" s="22"/>
      <c r="B5" s="23" t="s">
        <v>32</v>
      </c>
      <c r="C5" s="464" t="s">
        <v>137</v>
      </c>
      <c r="D5" s="465"/>
      <c r="E5" s="457" t="s">
        <v>104</v>
      </c>
      <c r="F5" s="458"/>
      <c r="G5" s="459" t="s">
        <v>83</v>
      </c>
      <c r="H5" s="460"/>
      <c r="I5" s="459" t="s">
        <v>161</v>
      </c>
      <c r="J5" s="460"/>
      <c r="K5" s="461" t="s">
        <v>157</v>
      </c>
      <c r="L5" s="462"/>
      <c r="M5" s="463"/>
      <c r="N5" s="25"/>
      <c r="P5" s="54"/>
      <c r="Q5" s="18"/>
      <c r="R5" s="18"/>
    </row>
    <row r="6" spans="1:16" s="75" customFormat="1" ht="15">
      <c r="A6" s="67"/>
      <c r="B6" s="68"/>
      <c r="C6" s="69" t="s">
        <v>35</v>
      </c>
      <c r="D6" s="70" t="s">
        <v>36</v>
      </c>
      <c r="E6" s="71" t="s">
        <v>35</v>
      </c>
      <c r="F6" s="72" t="s">
        <v>36</v>
      </c>
      <c r="G6" s="71" t="s">
        <v>35</v>
      </c>
      <c r="H6" s="70" t="s">
        <v>36</v>
      </c>
      <c r="I6" s="71" t="s">
        <v>35</v>
      </c>
      <c r="J6" s="72" t="s">
        <v>36</v>
      </c>
      <c r="K6" s="71"/>
      <c r="L6" s="73" t="s">
        <v>56</v>
      </c>
      <c r="M6" s="74"/>
      <c r="N6" s="68"/>
      <c r="P6" s="68"/>
    </row>
    <row r="7" spans="1:16" ht="9" customHeight="1">
      <c r="A7" s="28"/>
      <c r="B7" s="26"/>
      <c r="C7" s="31"/>
      <c r="D7" s="26"/>
      <c r="E7" s="31"/>
      <c r="F7" s="29"/>
      <c r="G7" s="31"/>
      <c r="H7" s="27"/>
      <c r="I7" s="82"/>
      <c r="J7" s="29"/>
      <c r="K7" s="28"/>
      <c r="L7" s="55"/>
      <c r="M7" s="30"/>
      <c r="N7" s="26"/>
      <c r="P7" s="26"/>
    </row>
    <row r="8" spans="1:18" ht="12.75" customHeight="1">
      <c r="A8" s="32"/>
      <c r="B8" s="26" t="s">
        <v>37</v>
      </c>
      <c r="C8" s="33">
        <v>16338000</v>
      </c>
      <c r="D8" s="262">
        <f>C8/$C$32</f>
        <v>0.026055429905024786</v>
      </c>
      <c r="E8" s="197">
        <v>23550023</v>
      </c>
      <c r="F8" s="262">
        <f aca="true" t="shared" si="0" ref="F8:F30">E8/$E$32</f>
        <v>0.02555517236579605</v>
      </c>
      <c r="G8" s="197">
        <v>23811429</v>
      </c>
      <c r="H8" s="263">
        <f aca="true" t="shared" si="1" ref="H8:H30">G8/$G$32</f>
        <v>0.025822672158600714</v>
      </c>
      <c r="I8" s="198">
        <v>16354500</v>
      </c>
      <c r="J8" s="262">
        <f>H8</f>
        <v>0.025822672158600714</v>
      </c>
      <c r="K8" s="34"/>
      <c r="L8" s="199">
        <f>I8-C8</f>
        <v>16500</v>
      </c>
      <c r="M8" s="30"/>
      <c r="N8" s="26"/>
      <c r="P8" s="36"/>
      <c r="Q8" s="50"/>
      <c r="R8" s="194"/>
    </row>
    <row r="9" spans="1:18" ht="12.75" customHeight="1">
      <c r="A9" s="32"/>
      <c r="B9" s="26" t="s">
        <v>1</v>
      </c>
      <c r="C9" s="78">
        <v>6078100</v>
      </c>
      <c r="D9" s="262">
        <f aca="true" t="shared" si="2" ref="D9:D30">C9/$C$32</f>
        <v>0.0096932004226791</v>
      </c>
      <c r="E9" s="200">
        <v>8828767</v>
      </c>
      <c r="F9" s="262">
        <f t="shared" si="0"/>
        <v>0.009580485864597758</v>
      </c>
      <c r="G9" s="201">
        <v>9078621</v>
      </c>
      <c r="H9" s="263">
        <f t="shared" si="1"/>
        <v>0.009845450843592283</v>
      </c>
      <c r="I9" s="78">
        <v>6235500</v>
      </c>
      <c r="J9" s="262">
        <f aca="true" t="shared" si="3" ref="J9:J30">H9</f>
        <v>0.009845450843592283</v>
      </c>
      <c r="K9" s="34"/>
      <c r="L9" s="202">
        <f>I9-C9</f>
        <v>157400</v>
      </c>
      <c r="M9" s="30"/>
      <c r="N9" s="35"/>
      <c r="P9" s="35"/>
      <c r="Q9" s="50"/>
      <c r="R9" s="194"/>
    </row>
    <row r="10" spans="1:18" ht="12.75" customHeight="1">
      <c r="A10" s="32"/>
      <c r="B10" s="26" t="s">
        <v>38</v>
      </c>
      <c r="C10" s="78">
        <v>22568500</v>
      </c>
      <c r="D10" s="262">
        <f t="shared" si="2"/>
        <v>0.03599167399997257</v>
      </c>
      <c r="E10" s="200">
        <v>31957461</v>
      </c>
      <c r="F10" s="262">
        <f t="shared" si="0"/>
        <v>0.03467845548296089</v>
      </c>
      <c r="G10" s="201">
        <v>32123640</v>
      </c>
      <c r="H10" s="263">
        <f t="shared" si="1"/>
        <v>0.034836977833666016</v>
      </c>
      <c r="I10" s="78">
        <v>22063600</v>
      </c>
      <c r="J10" s="262">
        <f t="shared" si="3"/>
        <v>0.034836977833666016</v>
      </c>
      <c r="K10" s="34"/>
      <c r="L10" s="202">
        <f aca="true" t="shared" si="4" ref="L10:L30">I10-C10</f>
        <v>-504900</v>
      </c>
      <c r="M10" s="30"/>
      <c r="N10" s="35"/>
      <c r="P10" s="35"/>
      <c r="Q10" s="50"/>
      <c r="R10" s="194"/>
    </row>
    <row r="11" spans="1:18" ht="12.75" customHeight="1">
      <c r="A11" s="32"/>
      <c r="B11" s="26" t="s">
        <v>39</v>
      </c>
      <c r="C11" s="78">
        <v>28077600</v>
      </c>
      <c r="D11" s="262">
        <f t="shared" si="2"/>
        <v>0.04477744758852515</v>
      </c>
      <c r="E11" s="200">
        <v>42239691</v>
      </c>
      <c r="F11" s="262">
        <f t="shared" si="0"/>
        <v>0.04583615838434485</v>
      </c>
      <c r="G11" s="201">
        <v>41758857</v>
      </c>
      <c r="H11" s="263">
        <f t="shared" si="1"/>
        <v>0.04528603781103975</v>
      </c>
      <c r="I11" s="78">
        <v>28681400</v>
      </c>
      <c r="J11" s="262">
        <f>H11</f>
        <v>0.04528603781103975</v>
      </c>
      <c r="K11" s="34"/>
      <c r="L11" s="202">
        <f t="shared" si="4"/>
        <v>603800</v>
      </c>
      <c r="M11" s="30"/>
      <c r="N11" s="35"/>
      <c r="P11" s="35"/>
      <c r="Q11" s="50"/>
      <c r="R11" s="194"/>
    </row>
    <row r="12" spans="1:18" ht="12.75" customHeight="1">
      <c r="A12" s="32"/>
      <c r="B12" s="26" t="s">
        <v>28</v>
      </c>
      <c r="C12" s="78">
        <v>21167700</v>
      </c>
      <c r="D12" s="262">
        <f t="shared" si="2"/>
        <v>0.033757713526783764</v>
      </c>
      <c r="E12" s="200">
        <v>31852603</v>
      </c>
      <c r="F12" s="262">
        <f t="shared" si="0"/>
        <v>0.03456466942576966</v>
      </c>
      <c r="G12" s="201">
        <v>31843051</v>
      </c>
      <c r="H12" s="263">
        <f t="shared" si="1"/>
        <v>0.0345326887564204</v>
      </c>
      <c r="I12" s="78">
        <v>21870900</v>
      </c>
      <c r="J12" s="262">
        <f t="shared" si="3"/>
        <v>0.0345326887564204</v>
      </c>
      <c r="K12" s="34"/>
      <c r="L12" s="202">
        <f t="shared" si="4"/>
        <v>703200</v>
      </c>
      <c r="M12" s="30"/>
      <c r="N12" s="35"/>
      <c r="P12" s="35"/>
      <c r="Q12" s="50"/>
      <c r="R12" s="194"/>
    </row>
    <row r="13" spans="1:18" ht="12.75" customHeight="1">
      <c r="A13" s="32"/>
      <c r="B13" s="26" t="s">
        <v>40</v>
      </c>
      <c r="C13" s="78">
        <v>35482500</v>
      </c>
      <c r="D13" s="262">
        <f t="shared" si="2"/>
        <v>0.05658659515271403</v>
      </c>
      <c r="E13" s="200">
        <v>51980948</v>
      </c>
      <c r="F13" s="262">
        <f t="shared" si="0"/>
        <v>0.05640682753802327</v>
      </c>
      <c r="G13" s="201">
        <v>52578160</v>
      </c>
      <c r="H13" s="263">
        <f t="shared" si="1"/>
        <v>0.057019198149865495</v>
      </c>
      <c r="I13" s="78">
        <v>36112400</v>
      </c>
      <c r="J13" s="262">
        <f t="shared" si="3"/>
        <v>0.057019198149865495</v>
      </c>
      <c r="K13" s="34"/>
      <c r="L13" s="202">
        <f t="shared" si="4"/>
        <v>629900</v>
      </c>
      <c r="M13" s="30"/>
      <c r="N13" s="35"/>
      <c r="P13" s="35"/>
      <c r="Q13" s="50"/>
      <c r="R13" s="194"/>
    </row>
    <row r="14" spans="1:18" ht="12.75" customHeight="1">
      <c r="A14" s="32"/>
      <c r="B14" s="26" t="s">
        <v>41</v>
      </c>
      <c r="C14" s="78">
        <v>45775900</v>
      </c>
      <c r="D14" s="262">
        <f t="shared" si="2"/>
        <v>0.07300224958926577</v>
      </c>
      <c r="E14" s="200">
        <v>71303098</v>
      </c>
      <c r="F14" s="262">
        <f t="shared" si="0"/>
        <v>0.07737414777069422</v>
      </c>
      <c r="G14" s="201">
        <v>69850214</v>
      </c>
      <c r="H14" s="263">
        <f t="shared" si="1"/>
        <v>0.07575014403083921</v>
      </c>
      <c r="I14" s="78">
        <v>47975400</v>
      </c>
      <c r="J14" s="262">
        <f t="shared" si="3"/>
        <v>0.07575014403083921</v>
      </c>
      <c r="K14" s="34"/>
      <c r="L14" s="202">
        <f t="shared" si="4"/>
        <v>2199500</v>
      </c>
      <c r="M14" s="30"/>
      <c r="N14" s="35"/>
      <c r="P14" s="35"/>
      <c r="Q14" s="50"/>
      <c r="R14" s="194"/>
    </row>
    <row r="15" spans="1:18" ht="12.75" customHeight="1">
      <c r="A15" s="32"/>
      <c r="B15" s="26" t="s">
        <v>42</v>
      </c>
      <c r="C15" s="78">
        <v>14093800</v>
      </c>
      <c r="D15" s="262">
        <f t="shared" si="2"/>
        <v>0.02247643640564563</v>
      </c>
      <c r="E15" s="200">
        <v>19305358</v>
      </c>
      <c r="F15" s="262">
        <f t="shared" si="0"/>
        <v>0.020949098490196792</v>
      </c>
      <c r="G15" s="201">
        <v>19708841</v>
      </c>
      <c r="H15" s="263">
        <f t="shared" si="1"/>
        <v>0.021373557200997397</v>
      </c>
      <c r="I15" s="78">
        <v>13536700</v>
      </c>
      <c r="J15" s="262">
        <f t="shared" si="3"/>
        <v>0.021373557200997397</v>
      </c>
      <c r="K15" s="34"/>
      <c r="L15" s="202">
        <f t="shared" si="4"/>
        <v>-557100</v>
      </c>
      <c r="M15" s="30"/>
      <c r="N15" s="35"/>
      <c r="P15" s="35"/>
      <c r="Q15" s="50"/>
      <c r="R15" s="194"/>
    </row>
    <row r="16" spans="1:18" ht="12.75" customHeight="1">
      <c r="A16" s="32"/>
      <c r="B16" s="26" t="s">
        <v>43</v>
      </c>
      <c r="C16" s="78">
        <v>49892600</v>
      </c>
      <c r="D16" s="262">
        <f t="shared" si="2"/>
        <v>0.07956745881254985</v>
      </c>
      <c r="E16" s="200">
        <v>73616665</v>
      </c>
      <c r="F16" s="262">
        <f t="shared" si="0"/>
        <v>0.07988470172916881</v>
      </c>
      <c r="G16" s="201">
        <v>72786895</v>
      </c>
      <c r="H16" s="263">
        <f t="shared" si="1"/>
        <v>0.07893487312447706</v>
      </c>
      <c r="I16" s="78">
        <v>49992400</v>
      </c>
      <c r="J16" s="262">
        <f t="shared" si="3"/>
        <v>0.07893487312447706</v>
      </c>
      <c r="K16" s="34"/>
      <c r="L16" s="202">
        <f t="shared" si="4"/>
        <v>99800</v>
      </c>
      <c r="M16" s="30"/>
      <c r="N16" s="35"/>
      <c r="P16" s="35"/>
      <c r="Q16" s="50"/>
      <c r="R16" s="194"/>
    </row>
    <row r="17" spans="1:18" ht="12.75" customHeight="1">
      <c r="A17" s="32"/>
      <c r="B17" s="26" t="s">
        <v>44</v>
      </c>
      <c r="C17" s="78">
        <v>41651800</v>
      </c>
      <c r="D17" s="262">
        <f t="shared" si="2"/>
        <v>0.06642523903281376</v>
      </c>
      <c r="E17" s="200">
        <v>59884599</v>
      </c>
      <c r="F17" s="262">
        <f t="shared" si="0"/>
        <v>0.06498342908206832</v>
      </c>
      <c r="G17" s="201">
        <v>63142322</v>
      </c>
      <c r="H17" s="263">
        <f t="shared" si="1"/>
        <v>0.06847566688831658</v>
      </c>
      <c r="I17" s="78">
        <v>43368200</v>
      </c>
      <c r="J17" s="262">
        <f t="shared" si="3"/>
        <v>0.06847566688831658</v>
      </c>
      <c r="K17" s="34"/>
      <c r="L17" s="202">
        <f t="shared" si="4"/>
        <v>1716400</v>
      </c>
      <c r="M17" s="30"/>
      <c r="N17" s="35"/>
      <c r="P17" s="35"/>
      <c r="Q17" s="50"/>
      <c r="R17" s="194"/>
    </row>
    <row r="18" spans="1:18" ht="12.75" customHeight="1">
      <c r="A18" s="32"/>
      <c r="B18" s="26" t="s">
        <v>9</v>
      </c>
      <c r="C18" s="78">
        <v>1645500</v>
      </c>
      <c r="D18" s="262">
        <f t="shared" si="2"/>
        <v>0.002624201855105783</v>
      </c>
      <c r="E18" s="200">
        <v>2073581</v>
      </c>
      <c r="F18" s="262">
        <f t="shared" si="0"/>
        <v>0.0022501345272333594</v>
      </c>
      <c r="G18" s="201">
        <v>2251079</v>
      </c>
      <c r="H18" s="263">
        <f t="shared" si="1"/>
        <v>0.0024412174095099766</v>
      </c>
      <c r="I18" s="78">
        <v>1546100</v>
      </c>
      <c r="J18" s="262">
        <f t="shared" si="3"/>
        <v>0.0024412174095099766</v>
      </c>
      <c r="K18" s="34"/>
      <c r="L18" s="202">
        <f t="shared" si="4"/>
        <v>-99400</v>
      </c>
      <c r="M18" s="30"/>
      <c r="N18" s="35"/>
      <c r="P18" s="35"/>
      <c r="Q18" s="50"/>
      <c r="R18" s="194"/>
    </row>
    <row r="19" spans="1:18" ht="12.75" customHeight="1">
      <c r="A19" s="32"/>
      <c r="B19" s="26" t="s">
        <v>10</v>
      </c>
      <c r="C19" s="78">
        <v>8742900</v>
      </c>
      <c r="D19" s="262">
        <f t="shared" si="2"/>
        <v>0.013942956182925768</v>
      </c>
      <c r="E19" s="200">
        <v>12218900</v>
      </c>
      <c r="F19" s="262">
        <f t="shared" si="0"/>
        <v>0.01325926924234534</v>
      </c>
      <c r="G19" s="201">
        <v>12383125</v>
      </c>
      <c r="H19" s="263">
        <f t="shared" si="1"/>
        <v>0.013429071273881649</v>
      </c>
      <c r="I19" s="78">
        <v>8505100</v>
      </c>
      <c r="J19" s="262">
        <f t="shared" si="3"/>
        <v>0.013429071273881649</v>
      </c>
      <c r="K19" s="34"/>
      <c r="L19" s="202">
        <f t="shared" si="4"/>
        <v>-237800</v>
      </c>
      <c r="M19" s="30"/>
      <c r="N19" s="35"/>
      <c r="P19" s="35"/>
      <c r="Q19" s="50"/>
      <c r="R19" s="194"/>
    </row>
    <row r="20" spans="1:18" ht="12.75" customHeight="1">
      <c r="A20" s="32"/>
      <c r="B20" s="26" t="s">
        <v>45</v>
      </c>
      <c r="C20" s="78">
        <v>53525500</v>
      </c>
      <c r="D20" s="262">
        <f t="shared" si="2"/>
        <v>0.08536111601061354</v>
      </c>
      <c r="E20" s="200">
        <v>79268778</v>
      </c>
      <c r="F20" s="262">
        <f t="shared" si="0"/>
        <v>0.08601805972826532</v>
      </c>
      <c r="G20" s="201">
        <v>79371825</v>
      </c>
      <c r="H20" s="263">
        <f t="shared" si="1"/>
        <v>0.08607600222585667</v>
      </c>
      <c r="I20" s="78">
        <v>54515200</v>
      </c>
      <c r="J20" s="262">
        <f t="shared" si="3"/>
        <v>0.08607600222585667</v>
      </c>
      <c r="K20" s="34"/>
      <c r="L20" s="202">
        <f t="shared" si="4"/>
        <v>989700</v>
      </c>
      <c r="M20" s="30"/>
      <c r="N20" s="35"/>
      <c r="P20" s="35"/>
      <c r="Q20" s="50"/>
      <c r="R20" s="194"/>
    </row>
    <row r="21" spans="1:18" ht="12.75" customHeight="1">
      <c r="A21" s="32"/>
      <c r="B21" s="26" t="s">
        <v>46</v>
      </c>
      <c r="C21" s="78">
        <v>30466200</v>
      </c>
      <c r="D21" s="262">
        <f t="shared" si="2"/>
        <v>0.04858672656215363</v>
      </c>
      <c r="E21" s="200">
        <v>45363844</v>
      </c>
      <c r="F21" s="262">
        <f t="shared" si="0"/>
        <v>0.04922631509086352</v>
      </c>
      <c r="G21" s="201">
        <v>44157265</v>
      </c>
      <c r="H21" s="263">
        <f t="shared" si="1"/>
        <v>0.04788702843140803</v>
      </c>
      <c r="I21" s="78">
        <v>30328700</v>
      </c>
      <c r="J21" s="262">
        <f t="shared" si="3"/>
        <v>0.04788702843140803</v>
      </c>
      <c r="K21" s="34"/>
      <c r="L21" s="202">
        <f t="shared" si="4"/>
        <v>-137500</v>
      </c>
      <c r="M21" s="30"/>
      <c r="N21" s="35"/>
      <c r="P21" s="35"/>
      <c r="Q21" s="50"/>
      <c r="R21" s="194"/>
    </row>
    <row r="22" spans="1:18" ht="12.75" customHeight="1">
      <c r="A22" s="32"/>
      <c r="B22" s="26" t="s">
        <v>47</v>
      </c>
      <c r="C22" s="78">
        <v>42355600</v>
      </c>
      <c r="D22" s="262">
        <f t="shared" si="2"/>
        <v>0.06754764150356639</v>
      </c>
      <c r="E22" s="200">
        <v>60910917</v>
      </c>
      <c r="F22" s="262">
        <f t="shared" si="0"/>
        <v>0.06609713217238458</v>
      </c>
      <c r="G22" s="201">
        <v>62037769</v>
      </c>
      <c r="H22" s="263">
        <f t="shared" si="1"/>
        <v>0.06727781731780996</v>
      </c>
      <c r="I22" s="78">
        <v>42609600</v>
      </c>
      <c r="J22" s="262">
        <f t="shared" si="3"/>
        <v>0.06727781731780996</v>
      </c>
      <c r="K22" s="34"/>
      <c r="L22" s="202">
        <f t="shared" si="4"/>
        <v>254000</v>
      </c>
      <c r="M22" s="30"/>
      <c r="N22" s="35"/>
      <c r="P22" s="35"/>
      <c r="Q22" s="50"/>
      <c r="R22" s="194"/>
    </row>
    <row r="23" spans="1:18" ht="12.75" customHeight="1">
      <c r="A23" s="32"/>
      <c r="B23" s="26" t="s">
        <v>48</v>
      </c>
      <c r="C23" s="78">
        <v>32755400</v>
      </c>
      <c r="D23" s="262">
        <f t="shared" si="2"/>
        <v>0.05223748492539165</v>
      </c>
      <c r="E23" s="200">
        <v>49141890</v>
      </c>
      <c r="F23" s="262">
        <f t="shared" si="0"/>
        <v>0.05332604003533199</v>
      </c>
      <c r="G23" s="201">
        <v>48345967</v>
      </c>
      <c r="H23" s="263">
        <f t="shared" si="1"/>
        <v>0.05242953104710888</v>
      </c>
      <c r="I23" s="78">
        <v>33205600</v>
      </c>
      <c r="J23" s="262">
        <f t="shared" si="3"/>
        <v>0.05242953104710888</v>
      </c>
      <c r="K23" s="34"/>
      <c r="L23" s="202">
        <f t="shared" si="4"/>
        <v>450200</v>
      </c>
      <c r="M23" s="30"/>
      <c r="N23" s="35"/>
      <c r="P23" s="35"/>
      <c r="Q23" s="50"/>
      <c r="R23" s="194"/>
    </row>
    <row r="24" spans="1:18" ht="12.75" customHeight="1">
      <c r="A24" s="32"/>
      <c r="B24" s="26" t="s">
        <v>49</v>
      </c>
      <c r="C24" s="78">
        <v>40978000</v>
      </c>
      <c r="D24" s="262">
        <f t="shared" si="2"/>
        <v>0.06535067980463372</v>
      </c>
      <c r="E24" s="200">
        <v>60648011</v>
      </c>
      <c r="F24" s="262">
        <f>E24/$E$32</f>
        <v>0.06581184123462193</v>
      </c>
      <c r="G24" s="201">
        <v>60250359</v>
      </c>
      <c r="H24" s="263">
        <f t="shared" si="1"/>
        <v>0.06533943292084646</v>
      </c>
      <c r="I24" s="78">
        <v>41381900</v>
      </c>
      <c r="J24" s="262">
        <f t="shared" si="3"/>
        <v>0.06533943292084646</v>
      </c>
      <c r="K24" s="34"/>
      <c r="L24" s="202">
        <f t="shared" si="4"/>
        <v>403900</v>
      </c>
      <c r="M24" s="30"/>
      <c r="N24" s="35"/>
      <c r="P24" s="35"/>
      <c r="Q24" s="50"/>
      <c r="R24" s="194"/>
    </row>
    <row r="25" spans="1:18" ht="12.75" customHeight="1">
      <c r="A25" s="32"/>
      <c r="B25" s="26" t="s">
        <v>50</v>
      </c>
      <c r="C25" s="78">
        <v>44299000</v>
      </c>
      <c r="D25" s="262">
        <f t="shared" si="2"/>
        <v>0.07064692675741785</v>
      </c>
      <c r="E25" s="200">
        <v>65950425</v>
      </c>
      <c r="F25" s="262">
        <f>E25/$E$32</f>
        <v>0.07156572536988626</v>
      </c>
      <c r="G25" s="201">
        <v>64336945</v>
      </c>
      <c r="H25" s="263">
        <f>G25/$G$32</f>
        <v>0.06977119426225639</v>
      </c>
      <c r="I25" s="78">
        <v>44188700</v>
      </c>
      <c r="J25" s="262">
        <f t="shared" si="3"/>
        <v>0.06977119426225639</v>
      </c>
      <c r="K25" s="34"/>
      <c r="L25" s="202">
        <f t="shared" si="4"/>
        <v>-110300</v>
      </c>
      <c r="M25" s="30"/>
      <c r="N25" s="35"/>
      <c r="P25" s="35"/>
      <c r="Q25" s="50"/>
      <c r="R25" s="194"/>
    </row>
    <row r="26" spans="1:18" ht="12.75" customHeight="1">
      <c r="A26" s="32"/>
      <c r="B26" s="26" t="s">
        <v>51</v>
      </c>
      <c r="C26" s="78">
        <v>35749300</v>
      </c>
      <c r="D26" s="262">
        <f t="shared" si="2"/>
        <v>0.057012081056659475</v>
      </c>
      <c r="E26" s="200">
        <v>53895950</v>
      </c>
      <c r="F26" s="262">
        <f t="shared" si="0"/>
        <v>0.058484880973081244</v>
      </c>
      <c r="G26" s="201">
        <v>52514811</v>
      </c>
      <c r="H26" s="263">
        <f t="shared" si="1"/>
        <v>0.056950498347826096</v>
      </c>
      <c r="I26" s="78">
        <v>36068900</v>
      </c>
      <c r="J26" s="262">
        <f t="shared" si="3"/>
        <v>0.056950498347826096</v>
      </c>
      <c r="K26" s="34"/>
      <c r="L26" s="202">
        <f t="shared" si="4"/>
        <v>319600</v>
      </c>
      <c r="M26" s="30"/>
      <c r="N26" s="35"/>
      <c r="P26" s="35"/>
      <c r="Q26" s="50"/>
      <c r="R26" s="194"/>
    </row>
    <row r="27" spans="1:18" ht="12.75" customHeight="1">
      <c r="A27" s="32"/>
      <c r="B27" s="26" t="s">
        <v>52</v>
      </c>
      <c r="C27" s="78">
        <v>14230800</v>
      </c>
      <c r="D27" s="262">
        <f t="shared" si="2"/>
        <v>0.02269492054672706</v>
      </c>
      <c r="E27" s="200">
        <v>19803547</v>
      </c>
      <c r="F27" s="262">
        <f t="shared" si="0"/>
        <v>0.021489705425729023</v>
      </c>
      <c r="G27" s="201">
        <v>20137456</v>
      </c>
      <c r="H27" s="263">
        <f t="shared" si="1"/>
        <v>0.02183837536152269</v>
      </c>
      <c r="I27" s="78">
        <v>13831100</v>
      </c>
      <c r="J27" s="262">
        <f t="shared" si="3"/>
        <v>0.02183837536152269</v>
      </c>
      <c r="K27" s="34"/>
      <c r="L27" s="202">
        <f t="shared" si="4"/>
        <v>-399700</v>
      </c>
      <c r="M27" s="30"/>
      <c r="N27" s="35"/>
      <c r="P27" s="35"/>
      <c r="Q27" s="50"/>
      <c r="R27" s="194"/>
    </row>
    <row r="28" spans="1:18" ht="12.75" customHeight="1">
      <c r="A28" s="32"/>
      <c r="B28" s="26" t="s">
        <v>53</v>
      </c>
      <c r="C28" s="78">
        <v>15349400</v>
      </c>
      <c r="D28" s="262">
        <f t="shared" si="2"/>
        <v>0.02447883558478317</v>
      </c>
      <c r="E28" s="200">
        <v>21858826</v>
      </c>
      <c r="F28" s="262">
        <f t="shared" si="0"/>
        <v>0.02371997964265021</v>
      </c>
      <c r="G28" s="201">
        <v>21828882</v>
      </c>
      <c r="H28" s="263">
        <f t="shared" si="1"/>
        <v>0.02367266842635863</v>
      </c>
      <c r="I28" s="78">
        <v>14992800</v>
      </c>
      <c r="J28" s="262">
        <f t="shared" si="3"/>
        <v>0.02367266842635863</v>
      </c>
      <c r="K28" s="34"/>
      <c r="L28" s="202">
        <f t="shared" si="4"/>
        <v>-356600</v>
      </c>
      <c r="M28" s="30"/>
      <c r="N28" s="35"/>
      <c r="P28" s="35"/>
      <c r="Q28" s="50"/>
      <c r="R28" s="194"/>
    </row>
    <row r="29" spans="1:18" ht="12.75" customHeight="1">
      <c r="A29" s="32"/>
      <c r="B29" s="26" t="s">
        <v>54</v>
      </c>
      <c r="C29" s="78">
        <v>10152200</v>
      </c>
      <c r="D29" s="262">
        <f t="shared" si="2"/>
        <v>0.016190472241510136</v>
      </c>
      <c r="E29" s="200">
        <v>14719678</v>
      </c>
      <c r="F29" s="262">
        <f t="shared" si="0"/>
        <v>0.01597297414355035</v>
      </c>
      <c r="G29" s="201">
        <v>14604304</v>
      </c>
      <c r="H29" s="263">
        <f t="shared" si="1"/>
        <v>0.015837863166319882</v>
      </c>
      <c r="I29" s="78">
        <v>10030700</v>
      </c>
      <c r="J29" s="262">
        <f t="shared" si="3"/>
        <v>0.015837863166319882</v>
      </c>
      <c r="K29" s="34"/>
      <c r="L29" s="202">
        <f t="shared" si="4"/>
        <v>-121500</v>
      </c>
      <c r="M29" s="30"/>
      <c r="N29" s="35"/>
      <c r="P29" s="35"/>
      <c r="Q29" s="50"/>
      <c r="R29" s="194"/>
    </row>
    <row r="30" spans="1:18" ht="12.75" customHeight="1">
      <c r="A30" s="32"/>
      <c r="B30" s="26" t="s">
        <v>55</v>
      </c>
      <c r="C30" s="78">
        <v>15671500</v>
      </c>
      <c r="D30" s="262">
        <f t="shared" si="2"/>
        <v>0.02499251253253739</v>
      </c>
      <c r="E30" s="200">
        <v>21162897</v>
      </c>
      <c r="F30" s="262">
        <f t="shared" si="0"/>
        <v>0.02296479628043625</v>
      </c>
      <c r="G30" s="201">
        <v>23211466</v>
      </c>
      <c r="H30" s="263">
        <f t="shared" si="1"/>
        <v>0.025172033011479782</v>
      </c>
      <c r="I30" s="78">
        <v>15942400</v>
      </c>
      <c r="J30" s="262">
        <f t="shared" si="3"/>
        <v>0.025172033011479782</v>
      </c>
      <c r="K30" s="34"/>
      <c r="L30" s="202">
        <f t="shared" si="4"/>
        <v>270900</v>
      </c>
      <c r="M30" s="30"/>
      <c r="N30" s="35"/>
      <c r="P30" s="35"/>
      <c r="Q30" s="50"/>
      <c r="R30" s="194"/>
    </row>
    <row r="31" spans="1:15" ht="12.75" customHeight="1">
      <c r="A31" s="32"/>
      <c r="B31" s="26"/>
      <c r="C31" s="40"/>
      <c r="D31" s="38"/>
      <c r="E31" s="31"/>
      <c r="F31" s="39"/>
      <c r="G31" s="31"/>
      <c r="H31" s="37"/>
      <c r="I31" s="40"/>
      <c r="J31" s="39"/>
      <c r="K31" s="41"/>
      <c r="L31" s="202"/>
      <c r="M31" s="30"/>
      <c r="N31" s="35"/>
      <c r="O31" s="35"/>
    </row>
    <row r="32" spans="1:17" ht="12.75" customHeight="1">
      <c r="A32" s="42"/>
      <c r="B32" s="43" t="s">
        <v>22</v>
      </c>
      <c r="C32" s="45">
        <f aca="true" t="shared" si="5" ref="C32:J32">SUM(C8:C30)</f>
        <v>627047800</v>
      </c>
      <c r="D32" s="44">
        <f t="shared" si="5"/>
        <v>1</v>
      </c>
      <c r="E32" s="45">
        <f>SUM(E8:E30)</f>
        <v>921536457</v>
      </c>
      <c r="F32" s="46">
        <f t="shared" si="5"/>
        <v>1</v>
      </c>
      <c r="G32" s="45">
        <f t="shared" si="5"/>
        <v>922113283</v>
      </c>
      <c r="H32" s="44">
        <f t="shared" si="5"/>
        <v>0.9999999999999999</v>
      </c>
      <c r="I32" s="45">
        <f>SUM(I8:I31)</f>
        <v>633337800</v>
      </c>
      <c r="J32" s="46">
        <f t="shared" si="5"/>
        <v>0.9999999999999999</v>
      </c>
      <c r="K32" s="47"/>
      <c r="L32" s="203">
        <f>SUM(L8:L31)</f>
        <v>6290000</v>
      </c>
      <c r="M32" s="48"/>
      <c r="N32" s="50"/>
      <c r="O32" s="49"/>
      <c r="Q32" s="59"/>
    </row>
    <row r="33" spans="3:17" ht="12.75">
      <c r="C33" s="51"/>
      <c r="D33" s="51"/>
      <c r="E33" s="51"/>
      <c r="F33" s="52"/>
      <c r="G33" s="51"/>
      <c r="H33" s="51"/>
      <c r="I33" s="264"/>
      <c r="J33" s="51"/>
      <c r="K33" s="51"/>
      <c r="L33" s="209"/>
      <c r="M33" s="50"/>
      <c r="O33" s="57"/>
      <c r="Q33" s="59"/>
    </row>
    <row r="34" spans="1:17" ht="15">
      <c r="A34" s="89" t="s">
        <v>150</v>
      </c>
      <c r="C34" s="53"/>
      <c r="G34" s="265"/>
      <c r="I34" s="208"/>
      <c r="J34" s="53"/>
      <c r="K34" s="53"/>
      <c r="L34" s="208"/>
      <c r="O34" s="57"/>
      <c r="Q34" s="59"/>
    </row>
    <row r="35" spans="3:17" ht="12.75">
      <c r="C35" s="80"/>
      <c r="I35" s="53"/>
      <c r="L35" s="53"/>
      <c r="Q35" s="193"/>
    </row>
    <row r="36" ht="12.75">
      <c r="C36" s="53"/>
    </row>
  </sheetData>
  <sheetProtection/>
  <mergeCells count="6">
    <mergeCell ref="E4:M4"/>
    <mergeCell ref="E5:F5"/>
    <mergeCell ref="I5:J5"/>
    <mergeCell ref="K5:M5"/>
    <mergeCell ref="C5:D5"/>
    <mergeCell ref="G5:H5"/>
  </mergeCells>
  <printOptions/>
  <pageMargins left="0.5" right="0.5" top="0.5" bottom="0.5" header="0.5" footer="0.5"/>
  <pageSetup fitToHeight="1" fitToWidth="1"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Rodney Rideau</dc:creator>
  <cp:keywords/>
  <dc:description/>
  <cp:lastModifiedBy>Kemsley, Chris</cp:lastModifiedBy>
  <cp:lastPrinted>2013-04-08T20:35:28Z</cp:lastPrinted>
  <dcterms:created xsi:type="dcterms:W3CDTF">2005-01-20T22:46:37Z</dcterms:created>
  <dcterms:modified xsi:type="dcterms:W3CDTF">2018-11-15T22:31:40Z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0x0101008F1107925717494DA363C8461863197E</vt:lpwstr>
  </property>
  <property fmtid="{D5CDD505-2E9C-101B-9397-08002B2CF9AE}" pid="3" name="_dlc_DocIdItemGuid">
    <vt:lpwstr>eec474c9-7ba7-436c-9f9a-ce7468324a75</vt:lpwstr>
  </property>
  <property fmtid="{D5CDD505-2E9C-101B-9397-08002B2CF9AE}" pid="4" name="PublishingExpirationDate">
    <vt:lpwstr/>
  </property>
  <property fmtid="{D5CDD505-2E9C-101B-9397-08002B2CF9AE}" pid="5" name="PublishingStartDate">
    <vt:lpwstr/>
  </property>
  <property fmtid="{D5CDD505-2E9C-101B-9397-08002B2CF9AE}" pid="6" name="_dlc_DocId">
    <vt:lpwstr>72WVDYXX2UNK-1717399031-173</vt:lpwstr>
  </property>
  <property fmtid="{D5CDD505-2E9C-101B-9397-08002B2CF9AE}" pid="7" name="_dlc_DocIdUrl">
    <vt:lpwstr>https://update.calstate.edu/csu-system/about-the-csu/budget/_layouts/15/DocIdRedir.aspx?ID=72WVDYXX2UNK-1717399031-173, 72WVDYXX2UNK-1717399031-173</vt:lpwstr>
  </property>
</Properties>
</file>