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068" yWindow="-12" windowWidth="10104" windowHeight="8772" tabRatio="569"/>
  </bookViews>
  <sheets>
    <sheet name="(A) Budget Summary" sheetId="4" r:id="rId1"/>
    <sheet name="(B) Base Bud Adj" sheetId="3" r:id="rId2"/>
    <sheet name="(C) 12-13 Expenditure Adjust." sheetId="54" r:id="rId3"/>
    <sheet name="(D) Tuition Fee Revenue" sheetId="52" r:id="rId4"/>
    <sheet name="(E) Tuit Fee Disc-GF Adjust" sheetId="55" r:id="rId5"/>
    <sheet name="(F) Tuit Fee Discounts" sheetId="51" r:id="rId6"/>
  </sheets>
  <definedNames>
    <definedName name="_xlnm.Print_Area" localSheetId="0">'(A) Budget Summary'!$A$1:$Y$45</definedName>
    <definedName name="_xlnm.Print_Area" localSheetId="1">'(B) Base Bud Adj'!$A$1:$V$45</definedName>
    <definedName name="_xlnm.Print_Area" localSheetId="2">'(C) 12-13 Expenditure Adjust.'!$A$1:$Q$44</definedName>
    <definedName name="_xlnm.Print_Area" localSheetId="3">'(D) Tuition Fee Revenue'!$A$1:$O$44</definedName>
    <definedName name="_xlnm.Print_Area" localSheetId="4">'(E) Tuit Fee Disc-GF Adjust'!$A$1:$P$43</definedName>
    <definedName name="_xlnm.Print_Area" localSheetId="5">'(F) Tuit Fee Discounts'!$A$1:$M$34</definedName>
    <definedName name="_xlnm.Print_Titles" localSheetId="3">'(D) Tuition Fee Revenue'!$A:$A,'(D) Tuition Fee Revenue'!$1:$4</definedName>
    <definedName name="_xlnm.Print_Titles" localSheetId="4">'(E) Tuit Fee Disc-GF Adjust'!$A:$A,'(E) Tuit Fee Disc-GF Adjust'!$1:$4</definedName>
  </definedNames>
  <calcPr calcId="145621"/>
</workbook>
</file>

<file path=xl/calcChain.xml><?xml version="1.0" encoding="utf-8"?>
<calcChain xmlns="http://schemas.openxmlformats.org/spreadsheetml/2006/main">
  <c r="V42" i="4" l="1"/>
  <c r="Y9" i="4"/>
  <c r="V37" i="4"/>
  <c r="H38" i="3" l="1"/>
  <c r="L38" i="3"/>
  <c r="O38" i="3"/>
  <c r="N37" i="52" l="1"/>
  <c r="N35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30" i="52"/>
  <c r="B10" i="55" l="1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9" i="55"/>
  <c r="K35" i="55" l="1"/>
  <c r="K36" i="55"/>
  <c r="K37" i="55"/>
  <c r="K38" i="55"/>
  <c r="K34" i="55"/>
  <c r="Q39" i="54"/>
  <c r="Q38" i="54"/>
  <c r="Q37" i="54"/>
  <c r="Q36" i="54"/>
  <c r="Q35" i="54"/>
  <c r="Q34" i="54"/>
  <c r="O32" i="54"/>
  <c r="O41" i="54" s="1"/>
  <c r="M32" i="54"/>
  <c r="M41" i="54" s="1"/>
  <c r="Q30" i="54"/>
  <c r="Q29" i="54"/>
  <c r="Q28" i="54"/>
  <c r="Q27" i="54"/>
  <c r="Q26" i="54"/>
  <c r="Q25" i="54"/>
  <c r="Q24" i="54"/>
  <c r="Q23" i="54"/>
  <c r="Q22" i="54"/>
  <c r="Q21" i="54"/>
  <c r="Q20" i="54"/>
  <c r="Q19" i="54"/>
  <c r="Q18" i="54"/>
  <c r="Q17" i="54"/>
  <c r="Q16" i="54"/>
  <c r="Q15" i="54"/>
  <c r="Q14" i="54"/>
  <c r="Q13" i="54"/>
  <c r="Q12" i="54"/>
  <c r="Q11" i="54"/>
  <c r="Q10" i="54"/>
  <c r="Q9" i="54"/>
  <c r="N8" i="54"/>
  <c r="N32" i="54" s="1"/>
  <c r="N41" i="54" s="1"/>
  <c r="L18" i="3"/>
  <c r="Q8" i="54" l="1"/>
  <c r="Q32" i="54" s="1"/>
  <c r="Q41" i="54" s="1"/>
  <c r="W37" i="4"/>
  <c r="X37" i="4" s="1"/>
  <c r="W39" i="4"/>
  <c r="X39" i="4" s="1"/>
  <c r="W40" i="4"/>
  <c r="X40" i="4" s="1"/>
  <c r="W35" i="4"/>
  <c r="X35" i="4" s="1"/>
  <c r="K40" i="4"/>
  <c r="N37" i="55" l="1"/>
  <c r="K38" i="4" s="1"/>
  <c r="D35" i="55"/>
  <c r="D36" i="55"/>
  <c r="D37" i="55"/>
  <c r="D38" i="55"/>
  <c r="D34" i="55"/>
  <c r="H35" i="55"/>
  <c r="H36" i="55"/>
  <c r="H37" i="55"/>
  <c r="P37" i="55" s="1"/>
  <c r="H38" i="55"/>
  <c r="H34" i="55"/>
  <c r="H10" i="55"/>
  <c r="V11" i="4" s="1"/>
  <c r="H11" i="55"/>
  <c r="V12" i="4" s="1"/>
  <c r="H12" i="55"/>
  <c r="V13" i="4" s="1"/>
  <c r="H13" i="55"/>
  <c r="V14" i="4" s="1"/>
  <c r="H14" i="55"/>
  <c r="V15" i="4" s="1"/>
  <c r="H15" i="55"/>
  <c r="V16" i="4" s="1"/>
  <c r="H16" i="55"/>
  <c r="V17" i="4" s="1"/>
  <c r="H17" i="55"/>
  <c r="V18" i="4" s="1"/>
  <c r="H18" i="55"/>
  <c r="V19" i="4" s="1"/>
  <c r="H19" i="55"/>
  <c r="V20" i="4" s="1"/>
  <c r="H20" i="55"/>
  <c r="V21" i="4" s="1"/>
  <c r="H21" i="55"/>
  <c r="V22" i="4" s="1"/>
  <c r="H22" i="55"/>
  <c r="V23" i="4" s="1"/>
  <c r="H23" i="55"/>
  <c r="V24" i="4" s="1"/>
  <c r="H24" i="55"/>
  <c r="V25" i="4" s="1"/>
  <c r="H25" i="55"/>
  <c r="V26" i="4" s="1"/>
  <c r="H26" i="55"/>
  <c r="V27" i="4" s="1"/>
  <c r="H27" i="55"/>
  <c r="V28" i="4" s="1"/>
  <c r="H28" i="55"/>
  <c r="V29" i="4" s="1"/>
  <c r="H29" i="55"/>
  <c r="V30" i="4" s="1"/>
  <c r="H30" i="55"/>
  <c r="V31" i="4" s="1"/>
  <c r="H9" i="55"/>
  <c r="V10" i="4" s="1"/>
  <c r="H8" i="55"/>
  <c r="V9" i="4" s="1"/>
  <c r="N35" i="55" l="1"/>
  <c r="K36" i="4" s="1"/>
  <c r="N36" i="55"/>
  <c r="K37" i="4" s="1"/>
  <c r="N38" i="55"/>
  <c r="K39" i="4" s="1"/>
  <c r="N34" i="55"/>
  <c r="K35" i="4" s="1"/>
  <c r="M35" i="52"/>
  <c r="O35" i="52"/>
  <c r="W36" i="4" s="1"/>
  <c r="X36" i="4" s="1"/>
  <c r="M36" i="52"/>
  <c r="O36" i="52" s="1"/>
  <c r="N36" i="52"/>
  <c r="M37" i="52"/>
  <c r="O37" i="52" s="1"/>
  <c r="W38" i="4" s="1"/>
  <c r="X38" i="4" s="1"/>
  <c r="M38" i="52"/>
  <c r="N38" i="52"/>
  <c r="O38" i="52"/>
  <c r="N34" i="52"/>
  <c r="M34" i="52"/>
  <c r="O34" i="52" s="1"/>
  <c r="J35" i="52"/>
  <c r="K35" i="52"/>
  <c r="L35" i="52"/>
  <c r="J36" i="52"/>
  <c r="K36" i="52"/>
  <c r="L36" i="52"/>
  <c r="J37" i="52"/>
  <c r="K37" i="52"/>
  <c r="L37" i="52"/>
  <c r="J38" i="52"/>
  <c r="K38" i="52"/>
  <c r="L38" i="52"/>
  <c r="L34" i="52"/>
  <c r="K34" i="52"/>
  <c r="J34" i="52"/>
  <c r="K10" i="52"/>
  <c r="L10" i="52"/>
  <c r="K11" i="52"/>
  <c r="L11" i="52"/>
  <c r="K12" i="52"/>
  <c r="D12" i="55" s="1"/>
  <c r="L12" i="52"/>
  <c r="M12" i="52" s="1"/>
  <c r="K13" i="52"/>
  <c r="D13" i="55" s="1"/>
  <c r="L13" i="52"/>
  <c r="K14" i="52"/>
  <c r="D14" i="55" s="1"/>
  <c r="L14" i="52"/>
  <c r="K15" i="52"/>
  <c r="D15" i="55" s="1"/>
  <c r="L15" i="52"/>
  <c r="K16" i="52"/>
  <c r="D16" i="55" s="1"/>
  <c r="L16" i="52"/>
  <c r="K17" i="52"/>
  <c r="L17" i="52"/>
  <c r="K18" i="52"/>
  <c r="D18" i="55" s="1"/>
  <c r="L18" i="52"/>
  <c r="K19" i="52"/>
  <c r="D19" i="55" s="1"/>
  <c r="L19" i="52"/>
  <c r="K20" i="52"/>
  <c r="D20" i="55" s="1"/>
  <c r="L20" i="52"/>
  <c r="K21" i="52"/>
  <c r="D21" i="55" s="1"/>
  <c r="L21" i="52"/>
  <c r="K22" i="52"/>
  <c r="D22" i="55" s="1"/>
  <c r="L22" i="52"/>
  <c r="K23" i="52"/>
  <c r="D23" i="55" s="1"/>
  <c r="L23" i="52"/>
  <c r="K24" i="52"/>
  <c r="D24" i="55" s="1"/>
  <c r="L24" i="52"/>
  <c r="K25" i="52"/>
  <c r="D25" i="55" s="1"/>
  <c r="L25" i="52"/>
  <c r="K26" i="52"/>
  <c r="D26" i="55" s="1"/>
  <c r="L26" i="52"/>
  <c r="K27" i="52"/>
  <c r="D27" i="55" s="1"/>
  <c r="L27" i="52"/>
  <c r="K28" i="52"/>
  <c r="D28" i="55" s="1"/>
  <c r="L28" i="52"/>
  <c r="K29" i="52"/>
  <c r="D29" i="55" s="1"/>
  <c r="L29" i="52"/>
  <c r="K30" i="52"/>
  <c r="D30" i="55" s="1"/>
  <c r="L30" i="52"/>
  <c r="L9" i="52"/>
  <c r="K9" i="52"/>
  <c r="M9" i="52"/>
  <c r="L8" i="52"/>
  <c r="K8" i="52"/>
  <c r="D8" i="55" s="1"/>
  <c r="D9" i="55" l="1"/>
  <c r="D10" i="55"/>
  <c r="D11" i="55"/>
  <c r="M24" i="52"/>
  <c r="N27" i="52"/>
  <c r="K27" i="55" s="1"/>
  <c r="N27" i="55" s="1"/>
  <c r="K28" i="4" s="1"/>
  <c r="M27" i="52"/>
  <c r="M20" i="52"/>
  <c r="O20" i="52" s="1"/>
  <c r="W21" i="4" s="1"/>
  <c r="X21" i="4" s="1"/>
  <c r="N16" i="52"/>
  <c r="K16" i="55" s="1"/>
  <c r="N16" i="55" s="1"/>
  <c r="K17" i="4" s="1"/>
  <c r="M28" i="52"/>
  <c r="M23" i="52"/>
  <c r="N30" i="52"/>
  <c r="K30" i="55" s="1"/>
  <c r="N30" i="55" s="1"/>
  <c r="K31" i="4" s="1"/>
  <c r="M11" i="52"/>
  <c r="N17" i="52"/>
  <c r="K17" i="55" s="1"/>
  <c r="D17" i="55"/>
  <c r="M25" i="52"/>
  <c r="M17" i="52"/>
  <c r="N29" i="52"/>
  <c r="K29" i="55" s="1"/>
  <c r="N29" i="55" s="1"/>
  <c r="K30" i="4" s="1"/>
  <c r="N26" i="52"/>
  <c r="K26" i="55" s="1"/>
  <c r="P26" i="55" s="1"/>
  <c r="N23" i="52"/>
  <c r="K23" i="55" s="1"/>
  <c r="P23" i="55" s="1"/>
  <c r="N20" i="52"/>
  <c r="K20" i="55" s="1"/>
  <c r="N20" i="55" s="1"/>
  <c r="K21" i="4" s="1"/>
  <c r="M16" i="52"/>
  <c r="M13" i="52"/>
  <c r="N10" i="52"/>
  <c r="K10" i="55" s="1"/>
  <c r="P10" i="55" s="1"/>
  <c r="M8" i="52"/>
  <c r="M30" i="52"/>
  <c r="M26" i="52"/>
  <c r="M22" i="52"/>
  <c r="M18" i="52"/>
  <c r="M14" i="52"/>
  <c r="M10" i="52"/>
  <c r="O10" i="52" s="1"/>
  <c r="W11" i="4" s="1"/>
  <c r="X11" i="4" s="1"/>
  <c r="N8" i="52"/>
  <c r="K8" i="55" s="1"/>
  <c r="N8" i="55" s="1"/>
  <c r="K9" i="4" s="1"/>
  <c r="M29" i="52"/>
  <c r="N25" i="52"/>
  <c r="K25" i="55" s="1"/>
  <c r="N25" i="55" s="1"/>
  <c r="K26" i="4" s="1"/>
  <c r="N22" i="52"/>
  <c r="K22" i="55" s="1"/>
  <c r="N22" i="55" s="1"/>
  <c r="K23" i="4" s="1"/>
  <c r="N19" i="52"/>
  <c r="K19" i="55" s="1"/>
  <c r="N19" i="55" s="1"/>
  <c r="K20" i="4" s="1"/>
  <c r="N15" i="52"/>
  <c r="K15" i="55" s="1"/>
  <c r="P15" i="55" s="1"/>
  <c r="N12" i="52"/>
  <c r="K12" i="55" s="1"/>
  <c r="N12" i="55" s="1"/>
  <c r="K13" i="4" s="1"/>
  <c r="M21" i="52"/>
  <c r="N13" i="52"/>
  <c r="K13" i="55" s="1"/>
  <c r="N13" i="55" s="1"/>
  <c r="K14" i="4" s="1"/>
  <c r="M19" i="52"/>
  <c r="M15" i="52"/>
  <c r="N9" i="52"/>
  <c r="K9" i="55" s="1"/>
  <c r="P9" i="55" s="1"/>
  <c r="N28" i="52"/>
  <c r="K28" i="55" s="1"/>
  <c r="N28" i="55" s="1"/>
  <c r="K29" i="4" s="1"/>
  <c r="N24" i="52"/>
  <c r="K24" i="55" s="1"/>
  <c r="N24" i="55" s="1"/>
  <c r="K25" i="4" s="1"/>
  <c r="N21" i="52"/>
  <c r="K21" i="55" s="1"/>
  <c r="N21" i="55" s="1"/>
  <c r="K22" i="4" s="1"/>
  <c r="N18" i="52"/>
  <c r="K18" i="55" s="1"/>
  <c r="P18" i="55" s="1"/>
  <c r="N14" i="52"/>
  <c r="K14" i="55" s="1"/>
  <c r="N14" i="55" s="1"/>
  <c r="K15" i="4" s="1"/>
  <c r="N11" i="52"/>
  <c r="K11" i="55" s="1"/>
  <c r="N11" i="55" s="1"/>
  <c r="K12" i="4" s="1"/>
  <c r="P25" i="55"/>
  <c r="N9" i="55"/>
  <c r="K10" i="4" s="1"/>
  <c r="N23" i="55"/>
  <c r="K24" i="4" s="1"/>
  <c r="P14" i="55"/>
  <c r="N10" i="55"/>
  <c r="K11" i="4" s="1"/>
  <c r="P30" i="55"/>
  <c r="N26" i="55"/>
  <c r="K27" i="4" s="1"/>
  <c r="N18" i="55"/>
  <c r="K19" i="4" s="1"/>
  <c r="P35" i="55"/>
  <c r="P38" i="55"/>
  <c r="P34" i="55"/>
  <c r="N15" i="55"/>
  <c r="K16" i="4" s="1"/>
  <c r="P28" i="55"/>
  <c r="P36" i="55"/>
  <c r="P27" i="55" l="1"/>
  <c r="O30" i="52"/>
  <c r="W31" i="4" s="1"/>
  <c r="X31" i="4" s="1"/>
  <c r="O23" i="52"/>
  <c r="W24" i="4" s="1"/>
  <c r="X24" i="4" s="1"/>
  <c r="O27" i="52"/>
  <c r="W28" i="4" s="1"/>
  <c r="X28" i="4" s="1"/>
  <c r="O26" i="52"/>
  <c r="W27" i="4" s="1"/>
  <c r="X27" i="4" s="1"/>
  <c r="P22" i="55"/>
  <c r="O28" i="52"/>
  <c r="W29" i="4" s="1"/>
  <c r="X29" i="4" s="1"/>
  <c r="P11" i="55"/>
  <c r="P20" i="55"/>
  <c r="P12" i="55"/>
  <c r="O24" i="52"/>
  <c r="W25" i="4" s="1"/>
  <c r="X25" i="4" s="1"/>
  <c r="P24" i="55"/>
  <c r="P16" i="55"/>
  <c r="O15" i="52"/>
  <c r="W16" i="4" s="1"/>
  <c r="X16" i="4" s="1"/>
  <c r="O22" i="52"/>
  <c r="W23" i="4" s="1"/>
  <c r="X23" i="4" s="1"/>
  <c r="O9" i="52"/>
  <c r="W10" i="4" s="1"/>
  <c r="X10" i="4" s="1"/>
  <c r="O16" i="52"/>
  <c r="W17" i="4" s="1"/>
  <c r="X17" i="4" s="1"/>
  <c r="P21" i="55"/>
  <c r="P8" i="55"/>
  <c r="O19" i="52"/>
  <c r="W20" i="4" s="1"/>
  <c r="X20" i="4" s="1"/>
  <c r="O21" i="52"/>
  <c r="W22" i="4" s="1"/>
  <c r="X22" i="4" s="1"/>
  <c r="O17" i="52"/>
  <c r="W18" i="4" s="1"/>
  <c r="X18" i="4" s="1"/>
  <c r="O12" i="52"/>
  <c r="W13" i="4" s="1"/>
  <c r="X13" i="4" s="1"/>
  <c r="P19" i="55"/>
  <c r="P13" i="55"/>
  <c r="O14" i="52"/>
  <c r="W15" i="4" s="1"/>
  <c r="X15" i="4" s="1"/>
  <c r="O25" i="52"/>
  <c r="W26" i="4" s="1"/>
  <c r="X26" i="4" s="1"/>
  <c r="P29" i="55"/>
  <c r="O29" i="52"/>
  <c r="W30" i="4" s="1"/>
  <c r="X30" i="4" s="1"/>
  <c r="O18" i="52"/>
  <c r="W19" i="4" s="1"/>
  <c r="X19" i="4" s="1"/>
  <c r="O8" i="52"/>
  <c r="W9" i="4" s="1"/>
  <c r="O13" i="52"/>
  <c r="W14" i="4" s="1"/>
  <c r="X14" i="4" s="1"/>
  <c r="O11" i="52"/>
  <c r="W12" i="4" s="1"/>
  <c r="X12" i="4" s="1"/>
  <c r="N17" i="55"/>
  <c r="K18" i="4" s="1"/>
  <c r="K33" i="4" s="1"/>
  <c r="K42" i="4" s="1"/>
  <c r="P17" i="55"/>
  <c r="P32" i="55" l="1"/>
  <c r="P41" i="55" s="1"/>
  <c r="X9" i="4"/>
  <c r="W33" i="4"/>
  <c r="I32" i="52"/>
  <c r="I41" i="52" s="1"/>
  <c r="C32" i="52"/>
  <c r="C41" i="52" s="1"/>
  <c r="B35" i="55"/>
  <c r="F35" i="55" s="1"/>
  <c r="B36" i="55"/>
  <c r="F36" i="55" s="1"/>
  <c r="B37" i="55"/>
  <c r="F37" i="55" s="1"/>
  <c r="B38" i="55"/>
  <c r="F38" i="55" s="1"/>
  <c r="B34" i="55"/>
  <c r="F34" i="55" s="1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9" i="55"/>
  <c r="B8" i="55"/>
  <c r="F8" i="55" s="1"/>
  <c r="G34" i="54" l="1"/>
  <c r="L36" i="3"/>
  <c r="L34" i="3"/>
  <c r="G36" i="4" l="1"/>
  <c r="G37" i="4"/>
  <c r="G38" i="4"/>
  <c r="G39" i="4"/>
  <c r="G40" i="4"/>
  <c r="G3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10" i="4"/>
  <c r="G9" i="4"/>
  <c r="N32" i="55"/>
  <c r="N41" i="55" s="1"/>
  <c r="H32" i="55" l="1"/>
  <c r="H41" i="55" s="1"/>
  <c r="B32" i="55"/>
  <c r="B41" i="55" s="1"/>
  <c r="X33" i="4"/>
  <c r="X42" i="4" s="1"/>
  <c r="V33" i="4"/>
  <c r="W42" i="4" l="1"/>
  <c r="F32" i="55"/>
  <c r="F41" i="55" s="1"/>
  <c r="K32" i="55"/>
  <c r="K41" i="55" s="1"/>
  <c r="D32" i="55"/>
  <c r="D41" i="55" s="1"/>
  <c r="T35" i="3"/>
  <c r="T36" i="3"/>
  <c r="T37" i="3"/>
  <c r="T39" i="3"/>
  <c r="B35" i="3"/>
  <c r="V35" i="3" s="1"/>
  <c r="C35" i="54" s="1"/>
  <c r="J35" i="54" s="1"/>
  <c r="B36" i="3"/>
  <c r="J36" i="3" s="1"/>
  <c r="B37" i="3"/>
  <c r="J37" i="3" s="1"/>
  <c r="B38" i="3"/>
  <c r="B39" i="3"/>
  <c r="V39" i="3" s="1"/>
  <c r="C39" i="54" s="1"/>
  <c r="J39" i="54" s="1"/>
  <c r="S36" i="4"/>
  <c r="S37" i="4"/>
  <c r="S38" i="4"/>
  <c r="S39" i="4"/>
  <c r="S40" i="4"/>
  <c r="O40" i="4"/>
  <c r="R40" i="4" s="1"/>
  <c r="V36" i="3" l="1"/>
  <c r="C36" i="54" s="1"/>
  <c r="J36" i="54" s="1"/>
  <c r="V37" i="3"/>
  <c r="C37" i="54" s="1"/>
  <c r="J37" i="54" s="1"/>
  <c r="J39" i="3"/>
  <c r="J35" i="3"/>
  <c r="J38" i="3"/>
  <c r="I36" i="4" l="1"/>
  <c r="I37" i="4"/>
  <c r="I38" i="4"/>
  <c r="I40" i="4"/>
  <c r="T34" i="3"/>
  <c r="T10" i="3"/>
  <c r="T11" i="3"/>
  <c r="T12" i="3"/>
  <c r="T13" i="3"/>
  <c r="T14" i="3"/>
  <c r="T15" i="3"/>
  <c r="T16" i="3"/>
  <c r="T17" i="3"/>
  <c r="T19" i="3"/>
  <c r="T20" i="3"/>
  <c r="T21" i="3"/>
  <c r="T22" i="3"/>
  <c r="T23" i="3"/>
  <c r="T24" i="3"/>
  <c r="T25" i="3"/>
  <c r="T26" i="3"/>
  <c r="T27" i="3"/>
  <c r="T28" i="3"/>
  <c r="T29" i="3"/>
  <c r="T30" i="3"/>
  <c r="T8" i="3"/>
  <c r="M40" i="4" l="1"/>
  <c r="Q40" i="4" l="1"/>
  <c r="Y40" i="4" s="1"/>
  <c r="L32" i="3"/>
  <c r="E18" i="3"/>
  <c r="T18" i="3" s="1"/>
  <c r="E9" i="3"/>
  <c r="T9" i="3" s="1"/>
  <c r="T40" i="4" l="1"/>
  <c r="L41" i="3"/>
  <c r="T38" i="3" l="1"/>
  <c r="V38" i="3" s="1"/>
  <c r="C38" i="54" s="1"/>
  <c r="J38" i="54" s="1"/>
  <c r="B8" i="3" l="1"/>
  <c r="J8" i="3" l="1"/>
  <c r="V8" i="3"/>
  <c r="S35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10" i="4"/>
  <c r="S9" i="4"/>
  <c r="S33" i="4" l="1"/>
  <c r="S42" i="4" s="1"/>
  <c r="O3" i="3" l="1"/>
  <c r="L3" i="3"/>
  <c r="I39" i="4" l="1"/>
  <c r="H32" i="3" l="1"/>
  <c r="H41" i="3" s="1"/>
  <c r="O37" i="4" l="1"/>
  <c r="R37" i="4" s="1"/>
  <c r="O36" i="4"/>
  <c r="R36" i="4" s="1"/>
  <c r="O39" i="4"/>
  <c r="R39" i="4" s="1"/>
  <c r="O35" i="4"/>
  <c r="R35" i="4" s="1"/>
  <c r="O11" i="4"/>
  <c r="R11" i="4" s="1"/>
  <c r="O12" i="4"/>
  <c r="R12" i="4" s="1"/>
  <c r="O14" i="4"/>
  <c r="R14" i="4" s="1"/>
  <c r="O15" i="4"/>
  <c r="R15" i="4" s="1"/>
  <c r="O16" i="4"/>
  <c r="R16" i="4" s="1"/>
  <c r="O17" i="4"/>
  <c r="R17" i="4" s="1"/>
  <c r="O18" i="4"/>
  <c r="R18" i="4" s="1"/>
  <c r="O19" i="4"/>
  <c r="R19" i="4" s="1"/>
  <c r="O20" i="4"/>
  <c r="R20" i="4" s="1"/>
  <c r="O21" i="4"/>
  <c r="R21" i="4" s="1"/>
  <c r="O22" i="4"/>
  <c r="R22" i="4" s="1"/>
  <c r="O23" i="4"/>
  <c r="R23" i="4" s="1"/>
  <c r="O24" i="4"/>
  <c r="R24" i="4" s="1"/>
  <c r="O25" i="4"/>
  <c r="R25" i="4" s="1"/>
  <c r="O26" i="4"/>
  <c r="R26" i="4" s="1"/>
  <c r="O27" i="4"/>
  <c r="R27" i="4" s="1"/>
  <c r="O28" i="4"/>
  <c r="R28" i="4" s="1"/>
  <c r="O29" i="4"/>
  <c r="R29" i="4" s="1"/>
  <c r="O30" i="4"/>
  <c r="R30" i="4" s="1"/>
  <c r="O31" i="4"/>
  <c r="R31" i="4" s="1"/>
  <c r="O9" i="4"/>
  <c r="R9" i="4" s="1"/>
  <c r="J32" i="52"/>
  <c r="J41" i="52" s="1"/>
  <c r="D32" i="52"/>
  <c r="D41" i="52" s="1"/>
  <c r="O13" i="4" l="1"/>
  <c r="R13" i="4" s="1"/>
  <c r="L32" i="52"/>
  <c r="L41" i="52" s="1"/>
  <c r="O10" i="4"/>
  <c r="R10" i="4" s="1"/>
  <c r="M39" i="4"/>
  <c r="O38" i="4"/>
  <c r="R38" i="4" s="1"/>
  <c r="M35" i="4"/>
  <c r="M38" i="4"/>
  <c r="Q38" i="4" s="1"/>
  <c r="Y38" i="4" s="1"/>
  <c r="M36" i="4"/>
  <c r="G32" i="52"/>
  <c r="G41" i="52" s="1"/>
  <c r="K32" i="52"/>
  <c r="K41" i="52" s="1"/>
  <c r="F32" i="52"/>
  <c r="F41" i="52" s="1"/>
  <c r="E32" i="52"/>
  <c r="E41" i="52" s="1"/>
  <c r="B32" i="52"/>
  <c r="B41" i="52" s="1"/>
  <c r="Q36" i="4" l="1"/>
  <c r="Q39" i="4"/>
  <c r="T38" i="4"/>
  <c r="M37" i="4"/>
  <c r="R33" i="4"/>
  <c r="R42" i="4" s="1"/>
  <c r="H32" i="52"/>
  <c r="H41" i="52" s="1"/>
  <c r="T39" i="4" l="1"/>
  <c r="Y39" i="4"/>
  <c r="T36" i="4"/>
  <c r="Y36" i="4"/>
  <c r="Q37" i="4"/>
  <c r="I35" i="4"/>
  <c r="M32" i="52"/>
  <c r="M41" i="52" s="1"/>
  <c r="N32" i="52"/>
  <c r="N41" i="52" s="1"/>
  <c r="T37" i="4" l="1"/>
  <c r="Y37" i="4"/>
  <c r="Q35" i="4"/>
  <c r="O32" i="52"/>
  <c r="O41" i="52" s="1"/>
  <c r="C32" i="51"/>
  <c r="T35" i="4" l="1"/>
  <c r="Y35" i="4"/>
  <c r="D9" i="51"/>
  <c r="D11" i="51"/>
  <c r="D13" i="51"/>
  <c r="D15" i="51"/>
  <c r="D17" i="51"/>
  <c r="D19" i="51"/>
  <c r="D21" i="51"/>
  <c r="D23" i="51"/>
  <c r="D25" i="51"/>
  <c r="D27" i="51"/>
  <c r="D29" i="51"/>
  <c r="D8" i="51"/>
  <c r="D10" i="51"/>
  <c r="D12" i="51"/>
  <c r="D14" i="51"/>
  <c r="D16" i="51"/>
  <c r="D18" i="51"/>
  <c r="D20" i="51"/>
  <c r="D22" i="51"/>
  <c r="D24" i="51"/>
  <c r="D26" i="51"/>
  <c r="D28" i="51"/>
  <c r="D30" i="51"/>
  <c r="G32" i="51"/>
  <c r="E32" i="51"/>
  <c r="H11" i="51" l="1"/>
  <c r="H15" i="51"/>
  <c r="H19" i="51"/>
  <c r="H23" i="51"/>
  <c r="H27" i="51"/>
  <c r="H29" i="51"/>
  <c r="H8" i="51"/>
  <c r="J8" i="51" s="1"/>
  <c r="I8" i="51" s="1"/>
  <c r="H12" i="51"/>
  <c r="H16" i="51"/>
  <c r="H20" i="51"/>
  <c r="J20" i="51" s="1"/>
  <c r="I20" i="51" s="1"/>
  <c r="H24" i="51"/>
  <c r="H28" i="51"/>
  <c r="H9" i="51"/>
  <c r="H13" i="51"/>
  <c r="H17" i="51"/>
  <c r="J17" i="51" s="1"/>
  <c r="I17" i="51" s="1"/>
  <c r="H21" i="51"/>
  <c r="H25" i="51"/>
  <c r="H10" i="51"/>
  <c r="H14" i="51"/>
  <c r="H18" i="51"/>
  <c r="H22" i="51"/>
  <c r="H26" i="51"/>
  <c r="H30" i="51"/>
  <c r="F10" i="51"/>
  <c r="F14" i="51"/>
  <c r="F18" i="51"/>
  <c r="F22" i="51"/>
  <c r="F26" i="51"/>
  <c r="F30" i="51"/>
  <c r="F11" i="51"/>
  <c r="F15" i="51"/>
  <c r="F19" i="51"/>
  <c r="F23" i="51"/>
  <c r="F27" i="51"/>
  <c r="F12" i="51"/>
  <c r="F16" i="51"/>
  <c r="F20" i="51"/>
  <c r="F24" i="51"/>
  <c r="F28" i="51"/>
  <c r="F8" i="51"/>
  <c r="F9" i="51"/>
  <c r="F13" i="51"/>
  <c r="F17" i="51"/>
  <c r="F21" i="51"/>
  <c r="F25" i="51"/>
  <c r="F29" i="51"/>
  <c r="J21" i="51"/>
  <c r="I21" i="51" s="1"/>
  <c r="J18" i="51"/>
  <c r="I18" i="51" s="1"/>
  <c r="J28" i="51"/>
  <c r="I28" i="51" s="1"/>
  <c r="D32" i="51"/>
  <c r="J26" i="51"/>
  <c r="I26" i="51" s="1"/>
  <c r="J29" i="51"/>
  <c r="I29" i="51" s="1"/>
  <c r="J9" i="51"/>
  <c r="I9" i="51" s="1"/>
  <c r="J14" i="51"/>
  <c r="I14" i="51" s="1"/>
  <c r="J25" i="51"/>
  <c r="I25" i="51" s="1"/>
  <c r="J30" i="51"/>
  <c r="I30" i="51" s="1"/>
  <c r="J23" i="51"/>
  <c r="I23" i="51" s="1"/>
  <c r="J12" i="51"/>
  <c r="I12" i="51" s="1"/>
  <c r="J19" i="51"/>
  <c r="I19" i="51" s="1"/>
  <c r="J27" i="51"/>
  <c r="I27" i="51" s="1"/>
  <c r="J11" i="51"/>
  <c r="I11" i="51" s="1"/>
  <c r="J16" i="51"/>
  <c r="I16" i="51" s="1"/>
  <c r="J24" i="51"/>
  <c r="I24" i="51" s="1"/>
  <c r="J13" i="51"/>
  <c r="I13" i="51" s="1"/>
  <c r="J22" i="51"/>
  <c r="I22" i="51" s="1"/>
  <c r="J10" i="51"/>
  <c r="I10" i="51" s="1"/>
  <c r="J15" i="51"/>
  <c r="I15" i="51" s="1"/>
  <c r="L8" i="51" l="1"/>
  <c r="L9" i="51"/>
  <c r="L23" i="51"/>
  <c r="L15" i="51"/>
  <c r="L30" i="51"/>
  <c r="L22" i="51"/>
  <c r="L14" i="51"/>
  <c r="L25" i="51"/>
  <c r="L17" i="51"/>
  <c r="L10" i="51"/>
  <c r="L24" i="51"/>
  <c r="L16" i="51"/>
  <c r="L27" i="51"/>
  <c r="L19" i="51"/>
  <c r="L11" i="51"/>
  <c r="L26" i="51"/>
  <c r="L18" i="51"/>
  <c r="L29" i="51"/>
  <c r="L21" i="51"/>
  <c r="L13" i="51"/>
  <c r="L28" i="51"/>
  <c r="L20" i="51"/>
  <c r="L12" i="51"/>
  <c r="H32" i="51"/>
  <c r="F32" i="51"/>
  <c r="J32" i="51"/>
  <c r="I32" i="51" l="1"/>
  <c r="L32" i="51" l="1"/>
  <c r="Q3" i="3" l="1"/>
  <c r="Q34" i="3" l="1"/>
  <c r="B34" i="3"/>
  <c r="V34" i="3" s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9" i="3"/>
  <c r="J28" i="3" l="1"/>
  <c r="V28" i="3"/>
  <c r="J24" i="3"/>
  <c r="V24" i="3"/>
  <c r="J20" i="3"/>
  <c r="V20" i="3"/>
  <c r="J16" i="3"/>
  <c r="V16" i="3"/>
  <c r="J12" i="3"/>
  <c r="V12" i="3"/>
  <c r="J9" i="3"/>
  <c r="V9" i="3"/>
  <c r="J19" i="3"/>
  <c r="V19" i="3"/>
  <c r="J15" i="3"/>
  <c r="V15" i="3"/>
  <c r="J11" i="3"/>
  <c r="V11" i="3"/>
  <c r="J27" i="3"/>
  <c r="V27" i="3"/>
  <c r="J23" i="3"/>
  <c r="V23" i="3"/>
  <c r="J30" i="3"/>
  <c r="V30" i="3"/>
  <c r="J26" i="3"/>
  <c r="V26" i="3"/>
  <c r="J22" i="3"/>
  <c r="V22" i="3"/>
  <c r="J18" i="3"/>
  <c r="V18" i="3"/>
  <c r="J14" i="3"/>
  <c r="V14" i="3"/>
  <c r="J10" i="3"/>
  <c r="V10" i="3"/>
  <c r="J29" i="3"/>
  <c r="V29" i="3"/>
  <c r="J25" i="3"/>
  <c r="V25" i="3"/>
  <c r="J21" i="3"/>
  <c r="V21" i="3"/>
  <c r="J17" i="3"/>
  <c r="V17" i="3"/>
  <c r="J13" i="3"/>
  <c r="V13" i="3"/>
  <c r="J34" i="3"/>
  <c r="F33" i="4"/>
  <c r="F42" i="4" s="1"/>
  <c r="E33" i="4"/>
  <c r="C34" i="54" l="1"/>
  <c r="J34" i="54" s="1"/>
  <c r="C10" i="54"/>
  <c r="J10" i="54" s="1"/>
  <c r="C12" i="54"/>
  <c r="J12" i="54" s="1"/>
  <c r="C14" i="54"/>
  <c r="J14" i="54" s="1"/>
  <c r="C16" i="54"/>
  <c r="J16" i="54" s="1"/>
  <c r="C26" i="54"/>
  <c r="J26" i="54" s="1"/>
  <c r="C28" i="54"/>
  <c r="J28" i="54" s="1"/>
  <c r="C30" i="54"/>
  <c r="J30" i="54" s="1"/>
  <c r="C8" i="54"/>
  <c r="J8" i="54" s="1"/>
  <c r="C11" i="54"/>
  <c r="J11" i="54" s="1"/>
  <c r="C13" i="54"/>
  <c r="J13" i="54" s="1"/>
  <c r="C15" i="54"/>
  <c r="J15" i="54" s="1"/>
  <c r="C25" i="54"/>
  <c r="J25" i="54" s="1"/>
  <c r="C27" i="54"/>
  <c r="J27" i="54" s="1"/>
  <c r="C29" i="54"/>
  <c r="J29" i="54" s="1"/>
  <c r="E42" i="4"/>
  <c r="C42" i="4"/>
  <c r="I20" i="4" l="1"/>
  <c r="C19" i="54"/>
  <c r="J19" i="54" s="1"/>
  <c r="I25" i="4"/>
  <c r="C24" i="54"/>
  <c r="J24" i="54" s="1"/>
  <c r="I10" i="4"/>
  <c r="C9" i="54"/>
  <c r="J9" i="54" s="1"/>
  <c r="I24" i="4"/>
  <c r="C23" i="54"/>
  <c r="J23" i="54" s="1"/>
  <c r="I21" i="4"/>
  <c r="C20" i="54"/>
  <c r="J20" i="54" s="1"/>
  <c r="I22" i="4"/>
  <c r="C21" i="54"/>
  <c r="J21" i="54" s="1"/>
  <c r="I18" i="4"/>
  <c r="C17" i="54"/>
  <c r="J17" i="54" s="1"/>
  <c r="I23" i="4"/>
  <c r="C22" i="54"/>
  <c r="J22" i="54" s="1"/>
  <c r="I19" i="4"/>
  <c r="C18" i="54"/>
  <c r="J18" i="54" s="1"/>
  <c r="I28" i="4"/>
  <c r="I16" i="4"/>
  <c r="I12" i="4"/>
  <c r="I9" i="4"/>
  <c r="I29" i="4"/>
  <c r="I17" i="4"/>
  <c r="I13" i="4"/>
  <c r="I30" i="4"/>
  <c r="I26" i="4"/>
  <c r="I14" i="4"/>
  <c r="I31" i="4"/>
  <c r="I27" i="4"/>
  <c r="I15" i="4"/>
  <c r="I11" i="4"/>
  <c r="O32" i="3"/>
  <c r="O41" i="3" s="1"/>
  <c r="B3" i="3"/>
  <c r="E32" i="3"/>
  <c r="E41" i="3" s="1"/>
  <c r="Q32" i="3"/>
  <c r="C32" i="54" l="1"/>
  <c r="T32" i="3"/>
  <c r="T41" i="3" s="1"/>
  <c r="G33" i="4"/>
  <c r="G42" i="4" s="1"/>
  <c r="C41" i="54" l="1"/>
  <c r="O33" i="4"/>
  <c r="O42" i="4" s="1"/>
  <c r="I33" i="4" l="1"/>
  <c r="I42" i="4" s="1"/>
  <c r="Q37" i="3" l="1"/>
  <c r="Q41" i="3" l="1"/>
  <c r="B32" i="3" l="1"/>
  <c r="B41" i="3" s="1"/>
  <c r="J32" i="3" l="1"/>
  <c r="J41" i="3" s="1"/>
  <c r="V32" i="3" l="1"/>
  <c r="M9" i="4" l="1"/>
  <c r="V41" i="3"/>
  <c r="Q9" i="4" l="1"/>
  <c r="M29" i="4"/>
  <c r="M14" i="4"/>
  <c r="M28" i="4"/>
  <c r="M12" i="4"/>
  <c r="M15" i="4"/>
  <c r="M19" i="4"/>
  <c r="M26" i="4"/>
  <c r="M10" i="4"/>
  <c r="M16" i="4"/>
  <c r="M13" i="4"/>
  <c r="M23" i="4"/>
  <c r="M30" i="4"/>
  <c r="M27" i="4"/>
  <c r="M20" i="4"/>
  <c r="M17" i="4"/>
  <c r="M25" i="4"/>
  <c r="M22" i="4"/>
  <c r="M31" i="4"/>
  <c r="M24" i="4"/>
  <c r="M21" i="4"/>
  <c r="M18" i="4"/>
  <c r="M11" i="4"/>
  <c r="G32" i="54"/>
  <c r="G41" i="54" s="1"/>
  <c r="T9" i="4" l="1"/>
  <c r="Q11" i="4"/>
  <c r="Q20" i="4"/>
  <c r="Q13" i="4"/>
  <c r="Y13" i="4" s="1"/>
  <c r="Q14" i="4"/>
  <c r="Q18" i="4"/>
  <c r="Y18" i="4" s="1"/>
  <c r="Q22" i="4"/>
  <c r="Q27" i="4"/>
  <c r="Y27" i="4" s="1"/>
  <c r="Q16" i="4"/>
  <c r="Q15" i="4"/>
  <c r="Y15" i="4" s="1"/>
  <c r="Q29" i="4"/>
  <c r="Q21" i="4"/>
  <c r="Y21" i="4" s="1"/>
  <c r="Q25" i="4"/>
  <c r="Q30" i="4"/>
  <c r="Y30" i="4" s="1"/>
  <c r="Q10" i="4"/>
  <c r="Q12" i="4"/>
  <c r="Y12" i="4" s="1"/>
  <c r="Q31" i="4"/>
  <c r="Q19" i="4"/>
  <c r="Y19" i="4" s="1"/>
  <c r="Q24" i="4"/>
  <c r="Q17" i="4"/>
  <c r="Y17" i="4" s="1"/>
  <c r="Q23" i="4"/>
  <c r="Q26" i="4"/>
  <c r="Y26" i="4" s="1"/>
  <c r="Q28" i="4"/>
  <c r="J32" i="54"/>
  <c r="J41" i="54" s="1"/>
  <c r="M33" i="4"/>
  <c r="M42" i="4" s="1"/>
  <c r="T21" i="4" l="1"/>
  <c r="T27" i="4"/>
  <c r="T17" i="4"/>
  <c r="T13" i="4"/>
  <c r="T12" i="4"/>
  <c r="T31" i="4"/>
  <c r="Y31" i="4"/>
  <c r="T16" i="4"/>
  <c r="Y16" i="4"/>
  <c r="T26" i="4"/>
  <c r="T24" i="4"/>
  <c r="Y24" i="4"/>
  <c r="T30" i="4"/>
  <c r="T29" i="4"/>
  <c r="Y29" i="4"/>
  <c r="T18" i="4"/>
  <c r="T20" i="4"/>
  <c r="Y20" i="4"/>
  <c r="T23" i="4"/>
  <c r="Y23" i="4"/>
  <c r="T25" i="4"/>
  <c r="Y25" i="4"/>
  <c r="T14" i="4"/>
  <c r="Y14" i="4"/>
  <c r="T11" i="4"/>
  <c r="Y11" i="4"/>
  <c r="T28" i="4"/>
  <c r="Y28" i="4"/>
  <c r="T19" i="4"/>
  <c r="T10" i="4"/>
  <c r="Y10" i="4"/>
  <c r="T15" i="4"/>
  <c r="T22" i="4"/>
  <c r="Y22" i="4"/>
  <c r="Q33" i="4"/>
  <c r="Q42" i="4" s="1"/>
  <c r="T33" i="4" l="1"/>
  <c r="T42" i="4" s="1"/>
  <c r="Y33" i="4"/>
  <c r="Y42" i="4" s="1"/>
</calcChain>
</file>

<file path=xl/comments1.xml><?xml version="1.0" encoding="utf-8"?>
<comments xmlns="http://schemas.openxmlformats.org/spreadsheetml/2006/main">
  <authors>
    <author>Canfield, Chris</author>
  </authors>
  <commentList>
    <comment ref="H38" authorId="0">
      <text>
        <r>
          <rPr>
            <b/>
            <sz val="9"/>
            <color indexed="81"/>
            <rFont val="Tahoma"/>
            <charset val="1"/>
          </rPr>
          <t>Canfield, Chris:</t>
        </r>
        <r>
          <rPr>
            <sz val="9"/>
            <color indexed="81"/>
            <rFont val="Tahoma"/>
            <charset val="1"/>
          </rPr>
          <t xml:space="preserve">
$63 to round to 2012/13 enacted state budget total in 1,000s</t>
        </r>
      </text>
    </comment>
  </commentList>
</comments>
</file>

<file path=xl/comments2.xml><?xml version="1.0" encoding="utf-8"?>
<comments xmlns="http://schemas.openxmlformats.org/spreadsheetml/2006/main">
  <authors>
    <author>Canfield, Chris</author>
  </authors>
  <commentList>
    <comment ref="N17" authorId="0">
      <text>
        <r>
          <rPr>
            <b/>
            <sz val="9"/>
            <color indexed="81"/>
            <rFont val="Tahoma"/>
            <family val="2"/>
          </rPr>
          <t>Canfield, Chris:</t>
        </r>
        <r>
          <rPr>
            <sz val="9"/>
            <color indexed="81"/>
            <rFont val="Tahoma"/>
            <family val="2"/>
          </rPr>
          <t xml:space="preserve">
+$1K for rounding</t>
        </r>
      </text>
    </comment>
  </commentList>
</comments>
</file>

<file path=xl/comments3.xml><?xml version="1.0" encoding="utf-8"?>
<comments xmlns="http://schemas.openxmlformats.org/spreadsheetml/2006/main">
  <authors>
    <author>Canfield, Chris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Canfield, Chris:</t>
        </r>
        <r>
          <rPr>
            <sz val="9"/>
            <color indexed="81"/>
            <rFont val="Tahoma"/>
            <family val="2"/>
          </rPr>
          <t xml:space="preserve">
+$1K for rounding</t>
        </r>
      </text>
    </comment>
  </commentList>
</comments>
</file>

<file path=xl/sharedStrings.xml><?xml version="1.0" encoding="utf-8"?>
<sst xmlns="http://schemas.openxmlformats.org/spreadsheetml/2006/main" count="334" uniqueCount="191">
  <si>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</si>
  <si>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</si>
  <si>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</si>
  <si>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</si>
  <si>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</si>
  <si>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</si>
  <si>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</si>
  <si>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</si>
  <si>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</si>
  <si>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</si>
  <si>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</si>
  <si>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</si>
  <si>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</si>
  <si>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</si>
  <si>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</si>
  <si>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</si>
  <si>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</si>
  <si>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</si>
  <si>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</si>
  <si>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</si>
  <si>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</si>
  <si>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</si>
  <si>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</si>
  <si>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</si>
  <si>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</si>
  <si>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</si>
  <si>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</si>
  <si>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</si>
  <si>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East Bay</t>
  </si>
  <si>
    <t>CalStateTeach</t>
  </si>
  <si>
    <t>Energy</t>
  </si>
  <si>
    <t>Health</t>
  </si>
  <si>
    <t>Campus</t>
  </si>
  <si>
    <t>Unadjusted Other Fee Revenue and Reim.</t>
  </si>
  <si>
    <t>Grand Total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</si>
  <si>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</si>
  <si>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</si>
  <si>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</si>
  <si>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</si>
  <si>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</si>
  <si>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</si>
  <si>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</si>
  <si>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</si>
  <si>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</si>
  <si>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</si>
  <si>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</si>
  <si>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</si>
  <si>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</si>
  <si>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</si>
  <si>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</si>
  <si>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</si>
  <si>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</si>
  <si>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</si>
  <si>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</si>
  <si>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</si>
  <si>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</si>
  <si>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(Cols. 2 - 1)</t>
  </si>
  <si>
    <t>(a)</t>
  </si>
  <si>
    <t>General Fund</t>
  </si>
  <si>
    <t>GF Base Adjustments</t>
  </si>
  <si>
    <t>2012/13 Budget Adjustments</t>
  </si>
  <si>
    <t>2012/13 General Fund Base Adjustments</t>
  </si>
  <si>
    <t xml:space="preserve">(b) </t>
  </si>
  <si>
    <t>(c)</t>
  </si>
  <si>
    <t>(Sum Cols. a-c)</t>
  </si>
  <si>
    <t>(6)</t>
  </si>
  <si>
    <t>(4)</t>
  </si>
  <si>
    <t>(5)</t>
  </si>
  <si>
    <t>(7)</t>
  </si>
  <si>
    <t>(8)</t>
  </si>
  <si>
    <t>(11)</t>
  </si>
  <si>
    <t>(12)</t>
  </si>
  <si>
    <t>(13)</t>
  </si>
  <si>
    <t>(14)</t>
  </si>
  <si>
    <r>
      <t xml:space="preserve">2012/13 Resident FTES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</si>
  <si>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For purposes of 2012/13 budget allocations, there is no change in number of resident full-time equivalent students from 2011/12 budget targets.  The nonresident FTES is equal to the 2010/11 actual FTES.</t>
    </r>
  </si>
  <si>
    <t>Total Mandatory Cost Increases</t>
  </si>
  <si>
    <t>Reserve for Trigger</t>
  </si>
  <si>
    <r>
      <t xml:space="preserve">2012/13 Projected Mandatory Cost Increases </t>
    </r>
    <r>
      <rPr>
        <b/>
        <vertAlign val="superscript"/>
        <sz val="12"/>
        <rFont val="Times New Roman"/>
        <family val="1"/>
      </rPr>
      <t>1</t>
    </r>
  </si>
  <si>
    <r>
      <t>2012/13 Gross Budget Allocation</t>
    </r>
    <r>
      <rPr>
        <i/>
        <sz val="8"/>
        <rFont val="Times New Roman"/>
        <family val="1"/>
      </rPr>
      <t/>
    </r>
  </si>
  <si>
    <t>2011/12 $100M Mid-Year GF Trigger Reduction</t>
  </si>
  <si>
    <r>
      <t xml:space="preserve">New Space Need </t>
    </r>
    <r>
      <rPr>
        <vertAlign val="superscript"/>
        <sz val="11"/>
        <color theme="1"/>
        <rFont val="Times New Roman"/>
        <family val="1"/>
      </rPr>
      <t>2</t>
    </r>
  </si>
  <si>
    <r>
      <t>Other Fee Revenue and SWP Reim.</t>
    </r>
    <r>
      <rPr>
        <vertAlign val="superscript"/>
        <sz val="11"/>
        <rFont val="Times New Roman"/>
        <family val="1"/>
      </rPr>
      <t>1</t>
    </r>
  </si>
  <si>
    <r>
      <t xml:space="preserve">General Fund Allocation </t>
    </r>
    <r>
      <rPr>
        <i/>
        <sz val="8"/>
        <rFont val="Times New Roman"/>
        <family val="1"/>
      </rPr>
      <t/>
    </r>
  </si>
  <si>
    <r>
      <t xml:space="preserve">2011/12 Retirement Adjustment </t>
    </r>
    <r>
      <rPr>
        <vertAlign val="superscript"/>
        <sz val="11"/>
        <rFont val="Times New Roman"/>
        <family val="1"/>
      </rPr>
      <t>1</t>
    </r>
  </si>
  <si>
    <t>2012/13 Tuition Fee Rate Change (BOT RFIN 11-11-14) Applied to Academic Year</t>
  </si>
  <si>
    <t>Revised 2011/12 General Fund Base</t>
  </si>
  <si>
    <t>(Cols. 1 + 2 + 3)</t>
  </si>
  <si>
    <t>(Cols. 2 + 3 + 5 + 6)</t>
  </si>
  <si>
    <t>(Attach. B, Col. 8)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</si>
  <si>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Campus 2011/12 CalPERS employer-paid retirement rate adjustments reflect the difference between the 2010/11 composite (July 2010 &amp; Jan. 2011) rates funded by the state during 2010/11 and the new 2011/12 rates; the additional SWP adjustment reconciles the applicable CSU 2011/12 GF appropriation that was based upon the difference between the higher July 2010 rates applied to the full year and the new 2011/12 rates. </t>
    </r>
  </si>
  <si>
    <t>(2)</t>
  </si>
  <si>
    <t>(3)</t>
  </si>
  <si>
    <t>(Cols. 1 + 7)</t>
  </si>
  <si>
    <t>For Information Only</t>
  </si>
  <si>
    <t>Other Base Adjustments</t>
  </si>
  <si>
    <t>2011/12 B 2011-01 General Fund Allocation</t>
  </si>
  <si>
    <t>B 2011-02 General Fund Allocation</t>
  </si>
  <si>
    <t>Represents other CSU Operating Fund fee revenue besides tuition fee; the only reimbursement shown is lease revenue bond payments in SWPs.</t>
  </si>
  <si>
    <t>(1)</t>
  </si>
  <si>
    <t>(EVC/CFO 5/25/12 Memo to CABO)</t>
  </si>
  <si>
    <t>Resident</t>
  </si>
  <si>
    <t>Nonresident</t>
  </si>
  <si>
    <t>2011/12 Tuition Fee Rate Change  Applied to 2012 Summer Term</t>
  </si>
  <si>
    <r>
      <t xml:space="preserve">2011/12 Tuition Fee Rates Applied to Change in Student Enrollment Patterns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</si>
  <si>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This represents the change in actual student enrollment patterns from 2009/10 to 2010/11 (past-year actual).</t>
    </r>
  </si>
  <si>
    <t>2011/12 Tuition Fee Rates Applied to Change in Student Enrollment Patterns</t>
  </si>
  <si>
    <t>2012/13 NET Tuition Fee Revenue Projection after Tuition Fee Discounts</t>
  </si>
  <si>
    <t>Non-resident</t>
  </si>
  <si>
    <t>(Attach. A, Col. 2)</t>
  </si>
  <si>
    <t>(Cols. 3 + 4)</t>
  </si>
  <si>
    <t>(Cols. 5 + 6)</t>
  </si>
  <si>
    <t>(Cols. 7 + 8)</t>
  </si>
  <si>
    <t>(Cols. 9 + 10 + 11)</t>
  </si>
  <si>
    <t>(-1/3rd of Cols. 10 + 11)</t>
  </si>
  <si>
    <t>(Cols. 12 + 13)</t>
  </si>
  <si>
    <t>(Cols. 1 + 2)</t>
  </si>
  <si>
    <t>(Attach. F, Col. 1)</t>
  </si>
  <si>
    <t>(Attach. D, Col. 13)</t>
  </si>
  <si>
    <t xml:space="preserve">2011/12 Campus Reported Tuition Fee Revenue </t>
  </si>
  <si>
    <r>
      <t xml:space="preserve">2012/13 Projected GROSS Tuition Fee Revenue with </t>
    </r>
    <r>
      <rPr>
        <b/>
        <u/>
        <sz val="11"/>
        <rFont val="Times New Roman"/>
        <family val="1"/>
      </rPr>
      <t>ALL</t>
    </r>
    <r>
      <rPr>
        <b/>
        <sz val="11"/>
        <rFont val="Times New Roman"/>
        <family val="1"/>
      </rPr>
      <t xml:space="preserve"> Adjustments</t>
    </r>
  </si>
  <si>
    <t>(Attach. D, Cols. 10 + 11)</t>
  </si>
  <si>
    <t>(Cols. 4 + 5)</t>
  </si>
  <si>
    <t>(Col. 2 - Attach. E, Col. 4)</t>
  </si>
  <si>
    <t>(Attach. B, Col. 7)</t>
  </si>
  <si>
    <t>(Attach. D, Col. 12)</t>
  </si>
  <si>
    <t>(Attach. D, Col. 14)</t>
  </si>
  <si>
    <t>(Cols. 1 + 5 + 6 + 7)</t>
  </si>
  <si>
    <t>(Cols. 2 + 8)</t>
  </si>
  <si>
    <t>Tuition Fees</t>
  </si>
  <si>
    <t>(Sum of Cols. 1-3)</t>
  </si>
  <si>
    <t>GF Tuition Fee Discount Adjustment based on Campus Relative Student Need</t>
  </si>
  <si>
    <t>(Cols. 13 + 14)</t>
  </si>
  <si>
    <t>(Cols. 9 + 11 +15)</t>
  </si>
  <si>
    <t>GF Expenditure Adjustments       (-$250M Trigger)</t>
  </si>
  <si>
    <r>
      <t>2012/13 Tuition Fee Revenue Adjustment (</t>
    </r>
    <r>
      <rPr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</si>
  <si>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 xml:space="preserve">Tuition Fee Revenue </t>
    </r>
    <r>
      <rPr>
        <sz val="10"/>
        <rFont val="Times New Roman"/>
        <family val="1"/>
      </rPr>
      <t>(</t>
    </r>
    <r>
      <rPr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</si>
  <si>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>Campus Reported Tuition Fee Revenue</t>
    </r>
    <r>
      <rPr>
        <sz val="10"/>
        <rFont val="Times New Roman"/>
        <family val="1"/>
      </rPr>
      <t xml:space="preserve"> (</t>
    </r>
    <r>
      <rPr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</si>
  <si>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 xml:space="preserve">Campus Reported Tuition Fee Revenue </t>
    </r>
    <r>
      <rPr>
        <sz val="10"/>
        <rFont val="Times New Roman"/>
        <family val="1"/>
      </rPr>
      <t/>
    </r>
  </si>
  <si>
    <t>2012/13 Tuition Fee Revenue Adjustment</t>
  </si>
  <si>
    <r>
      <t xml:space="preserve">Tuition Fee Revenue </t>
    </r>
    <r>
      <rPr>
        <sz val="10"/>
        <rFont val="Times New Roman"/>
        <family val="1"/>
      </rPr>
      <t/>
    </r>
  </si>
  <si>
    <r>
      <rPr>
        <b/>
        <sz val="11"/>
        <color theme="1"/>
        <rFont val="Times New Roman"/>
        <family val="1"/>
      </rPr>
      <t>2012/13 General Fund Base</t>
    </r>
    <r>
      <rPr>
        <b/>
        <sz val="9.5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(</t>
    </r>
    <r>
      <rPr>
        <b/>
        <u/>
        <sz val="9"/>
        <color theme="1"/>
        <rFont val="Times New Roman"/>
        <family val="1"/>
      </rPr>
      <t>before</t>
    </r>
    <r>
      <rPr>
        <b/>
        <sz val="9"/>
        <color theme="1"/>
        <rFont val="Times New Roman"/>
        <family val="1"/>
      </rPr>
      <t xml:space="preserve"> Tuition Fee Discount Adjustment and $250M trigger reduction) </t>
    </r>
  </si>
  <si>
    <r>
      <t>2012/13 General Fund Base</t>
    </r>
    <r>
      <rPr>
        <sz val="9"/>
        <color theme="1"/>
        <rFont val="Times New Roman"/>
        <family val="1"/>
      </rPr>
      <t xml:space="preserve"> (</t>
    </r>
    <r>
      <rPr>
        <u/>
        <sz val="9"/>
        <color theme="1"/>
        <rFont val="Times New Roman"/>
        <family val="1"/>
      </rPr>
      <t>before</t>
    </r>
    <r>
      <rPr>
        <sz val="9"/>
        <color theme="1"/>
        <rFont val="Times New Roman"/>
        <family val="1"/>
      </rPr>
      <t xml:space="preserve"> $250M trigger reduction and Attach. E. Tuition Fee Discount) </t>
    </r>
  </si>
  <si>
    <r>
      <t xml:space="preserve">2012/13 General Fund Base </t>
    </r>
    <r>
      <rPr>
        <sz val="9"/>
        <color theme="1"/>
        <rFont val="Times New Roman"/>
        <family val="1"/>
      </rPr>
      <t xml:space="preserve">(after $250M trigger reduction / </t>
    </r>
    <r>
      <rPr>
        <u/>
        <sz val="9"/>
        <color theme="1"/>
        <rFont val="Times New Roman"/>
        <family val="1"/>
      </rPr>
      <t>before</t>
    </r>
    <r>
      <rPr>
        <sz val="9"/>
        <color theme="1"/>
        <rFont val="Times New Roman"/>
        <family val="1"/>
      </rPr>
      <t xml:space="preserve"> Attach. E. Tuition Fee Discount) </t>
    </r>
  </si>
  <si>
    <t>(Attach. C, Col. 2)</t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</si>
  <si>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Based on 2012/13 new space need only @ $10.02 per square foot. </t>
    </r>
  </si>
  <si>
    <t xml:space="preserve">Tuition Fee Discount Requirements  </t>
  </si>
  <si>
    <t>(Col. 5 + Attach. F, Col. 3)</t>
  </si>
  <si>
    <t>(Attach. E, Col. 6)</t>
  </si>
  <si>
    <t>ATTACHMENT A - 2012/13 Enacted State Budget Allocations, Gross Budget Summary</t>
  </si>
  <si>
    <t>2011/12 FIRMS Final Budget Detail</t>
  </si>
  <si>
    <t>Campus Reported Gross                              Final Budget</t>
  </si>
  <si>
    <t xml:space="preserve">2012/13 Enacted State Budget Projected Allocation Available </t>
  </si>
  <si>
    <t>Campus 2012/13 FIRMS Enacted State Budget submissions should be based on tuition fee revenue before tuition fee discounts.</t>
  </si>
  <si>
    <t xml:space="preserve">Gross 2012/13 CSU Enacted State Budget Allocation Totals </t>
  </si>
  <si>
    <t xml:space="preserve">ATTACHMENT B - 2012/13 Enacted State Budget Allocation Base Adjustments </t>
  </si>
  <si>
    <t xml:space="preserve">Enacted State Budget $250 Million Trigger Reduction </t>
  </si>
  <si>
    <t>2012/13 Enacted State Budget, Gross Tuition Fee Revenue Adjustments (before Tuition Fee Discounts)</t>
  </si>
  <si>
    <t xml:space="preserve">ATTACHMENT D -- 2012/13 Enacted State Budget Allocations, Tuition Fee Revenue Adjustments </t>
  </si>
  <si>
    <t>B 2011-02 Final Budget Allocations</t>
  </si>
  <si>
    <t>ATTACHMENT C - 2012/13 Enacted State Budget Allocation, -$250 Million Trigger GF Expenditure Adjustment</t>
  </si>
  <si>
    <t xml:space="preserve">Tuition Fee Revenue Projections </t>
  </si>
  <si>
    <t>Gross Tuition Fee Revenue with 2012/13 Rate Increases Only</t>
  </si>
  <si>
    <t>Increase in Tuition Fee Discounts (Foregone Revenue) from 2012/13 Tuition Fee Rate Increases</t>
  </si>
  <si>
    <t>General Fund Tuition Fee Discount Adjustments based on Campus Relative Student Need</t>
  </si>
  <si>
    <r>
      <t>2012/13 Tuition Fee Revenue Adjustments from Rate Increases</t>
    </r>
    <r>
      <rPr>
        <sz val="9"/>
        <rFont val="Times New Roman"/>
        <family val="1"/>
      </rPr>
      <t xml:space="preserve"> (not including enrollment pattern adjustments)</t>
    </r>
  </si>
  <si>
    <t>ATTACHMENT E -- 2012/13 Enacted State Budget Allocations, Tuition Fee Discounts (Foregone Revenue) and General Fund Adjustment</t>
  </si>
  <si>
    <t>2012/13 Tuition Fee Discount Adjustments based on 331,716 Resident FTES</t>
  </si>
  <si>
    <r>
      <t>(Campus FIRMS Enacted State Budget submissions amounts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)</t>
    </r>
  </si>
  <si>
    <t>2012/13 Enacted State Budget, Net Tuition Fee Revenue with ALL Adjustments (including Tuition Fee Discounts)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</si>
  <si>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$33.8 million grants funded by General Fund appropriation.</t>
    </r>
  </si>
  <si>
    <r>
      <t>2011/12 Final Budget, Total Tuition Fee Discounts (Foregone Revenue and GF Grants</t>
    </r>
    <r>
      <rPr>
        <vertAlign val="superscript"/>
        <sz val="11"/>
        <rFont val="Times New Roman"/>
        <family val="1"/>
      </rPr>
      <t>1)</t>
    </r>
  </si>
  <si>
    <r>
      <t>2012/13 Enacted State Budget, Total Tuition Fee Discounts (Foregone Revenue and GF Grants</t>
    </r>
    <r>
      <rPr>
        <vertAlign val="superscript"/>
        <sz val="11"/>
        <rFont val="Times New Roman"/>
        <family val="1"/>
      </rPr>
      <t>1)</t>
    </r>
  </si>
  <si>
    <r>
      <t>2012/13 Enacted State Budget Allocations Total Tuition Fee Discounts (Foregone Revenue) and GF Grants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/ 100% Distributed Based on Need</t>
    </r>
  </si>
  <si>
    <t>Tuition Fee Discounts Academic Year (AY) Eligibility Based on 2010/11 Final Database With 2012/13 Fee Levels</t>
  </si>
  <si>
    <t>Tuition Fee Discounts AY Eligibility Further Adjusted to Reflect Funded Enrollment Targets from 2010/11 to 2012/13</t>
  </si>
  <si>
    <t xml:space="preserve">ATTACHMENT F - 2012/13 Enacted State Budget Allocations, Tuition Fee Discounts Adjustment </t>
  </si>
  <si>
    <t>2012/13 Enacted State Budget Allocations Tuition Fee Discounts Increase</t>
  </si>
  <si>
    <t xml:space="preserve">2012/13 Enacted State Budget, Increase in Tuition Fee Discounts 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</si>
  <si>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The $250M trigger reduction has been allocated on the same gross budget General Fund and tuition fee revenue projection less tuition fee discounts as in the Governor's Budget allocations $200M reduction with an additional adjustment to campus percentage share of the reduction to reflect $20M fixed cost gross budget discount at each of 23 campuses and a reallocation of approximately $2M of reductions from the C.O. to the CSU's smallest campuses. </t>
    </r>
  </si>
  <si>
    <t>Coded Memo B 2012-02, July 19, 2012</t>
  </si>
  <si>
    <t xml:space="preserve">                    (After Tuition Fee Discounts)</t>
  </si>
  <si>
    <r>
      <t xml:space="preserve">Campus Operating Revenue State Interest Assessment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</si>
  <si>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Mandatory cost increases provided for information only in 2012/13 Enacted State Budget allocations.  </t>
    </r>
  </si>
  <si>
    <r>
      <t xml:space="preserve">2012/13 Non-resident FTES </t>
    </r>
    <r>
      <rPr>
        <vertAlign val="superscript"/>
        <sz val="10"/>
        <rFont val="Times New Roman"/>
        <family val="1"/>
      </rPr>
      <t>1</t>
    </r>
  </si>
  <si>
    <t>2012/13 Tuition Fee Rate Change (BOT RFIN 11-11-14) Applied to 2012/13 Academic Year</t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</si>
  <si>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Includes lease revenue bond adjustments (-$50,000 in 2011/12; $5,545,000 in 2012/13); annuitants' dental adjustment ($1,096,000), and campus reduction offsets and public safety supplement (-$3,229,505). 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</si>
  <si>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The total CSU 2012/13 assessment ($2,217,000) represents a $1.309M adjustment to the 2011/12 $3.526M level. The campus base budget adjustments will replace the previous CPO quarterly assessments in 2012/13.</t>
    </r>
  </si>
  <si>
    <t>(Sum Cols. 9 - 11)</t>
  </si>
  <si>
    <t>(Attachment A - updates 7/24/12)</t>
  </si>
  <si>
    <t>(=Col.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</si>
</sst>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0.00000%"/>
    <numFmt numFmtId="168" formatCode="0.000%"/>
  </numFmts>
  <fonts count="8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9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rgb="FFFF0000"/>
      <name val="Times New Roman"/>
      <family val="1"/>
    </font>
    <font>
      <i/>
      <sz val="7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sz val="8"/>
      <color rgb="FFFF0000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  <font>
      <b/>
      <sz val="9.5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i/>
      <sz val="8"/>
      <name val="Times New Roman"/>
      <family val="1"/>
    </font>
    <font>
      <i/>
      <sz val="7.5"/>
      <name val="Times New Roman"/>
      <family val="1"/>
    </font>
    <font>
      <i/>
      <sz val="6.5"/>
      <name val="Times New Roman"/>
      <family val="1"/>
    </font>
    <font>
      <i/>
      <vertAlign val="superscript"/>
      <sz val="11"/>
      <name val="Times New Roman"/>
      <family val="1"/>
    </font>
    <font>
      <sz val="10.5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7.5"/>
      <color theme="3"/>
      <name val="Times New Roman"/>
      <family val="1"/>
    </font>
    <font>
      <b/>
      <i/>
      <sz val="8"/>
      <color theme="3"/>
      <name val="Times New Roman"/>
      <family val="1"/>
    </font>
    <font>
      <b/>
      <sz val="10"/>
      <color theme="3"/>
      <name val="Times New Roman"/>
      <family val="1"/>
    </font>
    <font>
      <b/>
      <i/>
      <sz val="10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2" fillId="0" borderId="0"/>
    <xf numFmtId="0" fontId="7" fillId="0" borderId="0"/>
    <xf numFmtId="0" fontId="21" fillId="0" borderId="0"/>
    <xf numFmtId="0" fontId="22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43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463">
    <xf numFmtId="0" fontId="0" fillId="0" borderId="0" xfId="0"/>
    <xf numFmtId="37" fontId="9" fillId="0" borderId="0" xfId="0" applyNumberFormat="1" applyFont="1" applyFill="1"/>
    <xf numFmtId="37" fontId="8" fillId="0" borderId="1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Alignment="1">
      <alignment horizontal="center" vertical="center" wrapText="1"/>
    </xf>
    <xf numFmtId="37" fontId="11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/>
    <xf numFmtId="37" fontId="10" fillId="0" borderId="0" xfId="0" applyNumberFormat="1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/>
    <xf numFmtId="37" fontId="17" fillId="0" borderId="4" xfId="0" applyNumberFormat="1" applyFont="1" applyFill="1" applyBorder="1" applyAlignment="1">
      <alignment horizontal="center" wrapText="1"/>
    </xf>
    <xf numFmtId="37" fontId="17" fillId="0" borderId="0" xfId="0" applyNumberFormat="1" applyFont="1" applyFill="1" applyBorder="1" applyAlignment="1">
      <alignment horizontal="center" wrapText="1"/>
    </xf>
    <xf numFmtId="37" fontId="8" fillId="0" borderId="1" xfId="0" applyNumberFormat="1" applyFont="1" applyFill="1" applyBorder="1" applyAlignment="1">
      <alignment vertical="center"/>
    </xf>
    <xf numFmtId="5" fontId="16" fillId="0" borderId="0" xfId="0" applyNumberFormat="1" applyFont="1" applyFill="1"/>
    <xf numFmtId="37" fontId="18" fillId="0" borderId="0" xfId="0" applyNumberFormat="1" applyFont="1" applyFill="1"/>
    <xf numFmtId="37" fontId="15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29" fillId="0" borderId="0" xfId="0" applyNumberFormat="1" applyFont="1" applyFill="1"/>
    <xf numFmtId="37" fontId="23" fillId="0" borderId="0" xfId="0" quotePrefix="1" applyNumberFormat="1" applyFont="1" applyFill="1" applyAlignment="1">
      <alignment horizontal="right"/>
    </xf>
    <xf numFmtId="37" fontId="30" fillId="0" borderId="0" xfId="0" applyNumberFormat="1" applyFont="1" applyFill="1"/>
    <xf numFmtId="37" fontId="9" fillId="0" borderId="0" xfId="14" applyNumberFormat="1" applyFont="1" applyFill="1" applyBorder="1" applyAlignment="1">
      <alignment horizontal="center" vertical="center"/>
    </xf>
    <xf numFmtId="0" fontId="29" fillId="0" borderId="0" xfId="14" applyFont="1" applyFill="1" applyBorder="1" applyAlignment="1"/>
    <xf numFmtId="0" fontId="27" fillId="0" borderId="0" xfId="14" applyFont="1" applyFill="1" applyBorder="1"/>
    <xf numFmtId="0" fontId="27" fillId="0" borderId="0" xfId="14" applyFont="1" applyFill="1" applyBorder="1" applyAlignment="1">
      <alignment horizontal="center"/>
    </xf>
    <xf numFmtId="37" fontId="32" fillId="0" borderId="0" xfId="14" applyNumberFormat="1" applyFont="1" applyFill="1" applyBorder="1" applyAlignment="1">
      <alignment horizontal="center"/>
    </xf>
    <xf numFmtId="0" fontId="27" fillId="0" borderId="10" xfId="14" applyFont="1" applyFill="1" applyBorder="1"/>
    <xf numFmtId="0" fontId="27" fillId="0" borderId="11" xfId="14" applyFont="1" applyFill="1" applyBorder="1"/>
    <xf numFmtId="0" fontId="27" fillId="0" borderId="12" xfId="14" applyFont="1" applyFill="1" applyBorder="1" applyAlignment="1">
      <alignment horizontal="center" wrapText="1"/>
    </xf>
    <xf numFmtId="0" fontId="28" fillId="0" borderId="1" xfId="14" applyFont="1" applyFill="1" applyBorder="1" applyAlignment="1"/>
    <xf numFmtId="0" fontId="27" fillId="0" borderId="0" xfId="14" applyFont="1" applyFill="1" applyBorder="1" applyAlignment="1"/>
    <xf numFmtId="0" fontId="28" fillId="0" borderId="0" xfId="14" applyFont="1" applyFill="1" applyBorder="1" applyAlignment="1"/>
    <xf numFmtId="0" fontId="28" fillId="0" borderId="0" xfId="14" applyFont="1" applyFill="1" applyBorder="1"/>
    <xf numFmtId="0" fontId="28" fillId="0" borderId="0" xfId="14" applyFont="1" applyFill="1" applyBorder="1" applyAlignment="1">
      <alignment horizontal="center"/>
    </xf>
    <xf numFmtId="0" fontId="28" fillId="0" borderId="9" xfId="14" applyFont="1" applyFill="1" applyBorder="1" applyAlignment="1">
      <alignment horizontal="center"/>
    </xf>
    <xf numFmtId="0" fontId="28" fillId="0" borderId="16" xfId="14" applyFont="1" applyFill="1" applyBorder="1" applyAlignment="1">
      <alignment horizontal="center"/>
    </xf>
    <xf numFmtId="0" fontId="27" fillId="0" borderId="16" xfId="14" applyFont="1" applyFill="1" applyBorder="1"/>
    <xf numFmtId="0" fontId="28" fillId="0" borderId="9" xfId="14" applyFont="1" applyFill="1" applyBorder="1"/>
    <xf numFmtId="0" fontId="28" fillId="0" borderId="9" xfId="14" quotePrefix="1" applyFont="1" applyFill="1" applyBorder="1" applyAlignment="1">
      <alignment horizontal="center"/>
    </xf>
    <xf numFmtId="165" fontId="28" fillId="0" borderId="9" xfId="14" applyNumberFormat="1" applyFont="1" applyFill="1" applyBorder="1"/>
    <xf numFmtId="167" fontId="28" fillId="0" borderId="16" xfId="14" applyNumberFormat="1" applyFont="1" applyFill="1" applyBorder="1" applyAlignment="1">
      <alignment horizontal="center"/>
    </xf>
    <xf numFmtId="5" fontId="28" fillId="0" borderId="9" xfId="14" applyNumberFormat="1" applyFont="1" applyFill="1" applyBorder="1"/>
    <xf numFmtId="167" fontId="28" fillId="0" borderId="0" xfId="14" applyNumberFormat="1" applyFont="1" applyFill="1" applyBorder="1" applyAlignment="1">
      <alignment horizontal="center"/>
    </xf>
    <xf numFmtId="167" fontId="28" fillId="0" borderId="9" xfId="14" applyNumberFormat="1" applyFont="1" applyFill="1" applyBorder="1" applyAlignment="1">
      <alignment horizontal="center"/>
    </xf>
    <xf numFmtId="5" fontId="32" fillId="0" borderId="0" xfId="14" applyNumberFormat="1" applyFont="1" applyFill="1" applyBorder="1"/>
    <xf numFmtId="37" fontId="28" fillId="0" borderId="0" xfId="14" applyNumberFormat="1" applyFont="1" applyFill="1" applyBorder="1"/>
    <xf numFmtId="5" fontId="28" fillId="0" borderId="0" xfId="14" applyNumberFormat="1" applyFont="1" applyFill="1" applyBorder="1"/>
    <xf numFmtId="37" fontId="32" fillId="0" borderId="0" xfId="14" applyNumberFormat="1" applyFont="1" applyFill="1" applyBorder="1"/>
    <xf numFmtId="3" fontId="28" fillId="0" borderId="0" xfId="14" applyNumberFormat="1" applyFont="1" applyFill="1" applyBorder="1"/>
    <xf numFmtId="168" fontId="28" fillId="0" borderId="0" xfId="14" applyNumberFormat="1" applyFont="1" applyFill="1" applyBorder="1"/>
    <xf numFmtId="3" fontId="28" fillId="0" borderId="16" xfId="14" applyNumberFormat="1" applyFont="1" applyFill="1" applyBorder="1" applyAlignment="1">
      <alignment horizontal="center"/>
    </xf>
    <xf numFmtId="3" fontId="28" fillId="0" borderId="9" xfId="14" applyNumberFormat="1" applyFont="1" applyFill="1" applyBorder="1"/>
    <xf numFmtId="3" fontId="28" fillId="0" borderId="9" xfId="14" applyNumberFormat="1" applyFont="1" applyFill="1" applyBorder="1" applyAlignment="1">
      <alignment horizontal="center"/>
    </xf>
    <xf numFmtId="0" fontId="28" fillId="0" borderId="17" xfId="14" applyFont="1" applyFill="1" applyBorder="1" applyAlignment="1">
      <alignment horizontal="center"/>
    </xf>
    <xf numFmtId="0" fontId="28" fillId="0" borderId="8" xfId="14" applyFont="1" applyFill="1" applyBorder="1"/>
    <xf numFmtId="10" fontId="28" fillId="0" borderId="8" xfId="14" applyNumberFormat="1" applyFont="1" applyFill="1" applyBorder="1" applyAlignment="1">
      <alignment horizontal="center"/>
    </xf>
    <xf numFmtId="165" fontId="28" fillId="0" borderId="17" xfId="14" applyNumberFormat="1" applyFont="1" applyFill="1" applyBorder="1"/>
    <xf numFmtId="10" fontId="28" fillId="0" borderId="18" xfId="14" applyNumberFormat="1" applyFont="1" applyFill="1" applyBorder="1" applyAlignment="1">
      <alignment horizontal="center"/>
    </xf>
    <xf numFmtId="10" fontId="28" fillId="0" borderId="17" xfId="14" applyNumberFormat="1" applyFont="1" applyFill="1" applyBorder="1" applyAlignment="1">
      <alignment horizontal="center"/>
    </xf>
    <xf numFmtId="5" fontId="32" fillId="0" borderId="8" xfId="10" applyNumberFormat="1" applyFont="1" applyFill="1" applyBorder="1"/>
    <xf numFmtId="0" fontId="27" fillId="0" borderId="18" xfId="14" applyFont="1" applyFill="1" applyBorder="1"/>
    <xf numFmtId="5" fontId="28" fillId="0" borderId="0" xfId="10" applyNumberFormat="1" applyFont="1" applyFill="1" applyBorder="1"/>
    <xf numFmtId="5" fontId="27" fillId="0" borderId="0" xfId="14" applyNumberFormat="1" applyFont="1" applyFill="1" applyBorder="1"/>
    <xf numFmtId="3" fontId="27" fillId="0" borderId="0" xfId="14" applyNumberFormat="1" applyFont="1" applyFill="1" applyBorder="1"/>
    <xf numFmtId="3" fontId="27" fillId="0" borderId="0" xfId="14" applyNumberFormat="1" applyFont="1" applyFill="1" applyBorder="1" applyAlignment="1">
      <alignment horizontal="center"/>
    </xf>
    <xf numFmtId="165" fontId="27" fillId="0" borderId="0" xfId="14" applyNumberFormat="1" applyFont="1" applyFill="1" applyBorder="1"/>
    <xf numFmtId="0" fontId="28" fillId="0" borderId="0" xfId="14" applyFont="1" applyFill="1" applyBorder="1" applyAlignment="1">
      <alignment horizontal="center" wrapText="1"/>
    </xf>
    <xf numFmtId="0" fontId="36" fillId="0" borderId="0" xfId="14" applyFont="1" applyFill="1" applyBorder="1"/>
    <xf numFmtId="37" fontId="37" fillId="0" borderId="0" xfId="7" quotePrefix="1" applyNumberFormat="1" applyFont="1" applyFill="1" applyBorder="1" applyAlignment="1">
      <alignment horizontal="center"/>
    </xf>
    <xf numFmtId="0" fontId="32" fillId="0" borderId="9" xfId="14" quotePrefix="1" applyFont="1" applyFill="1" applyBorder="1" applyAlignment="1">
      <alignment wrapText="1"/>
    </xf>
    <xf numFmtId="37" fontId="27" fillId="0" borderId="0" xfId="14" applyNumberFormat="1" applyFont="1" applyFill="1" applyBorder="1"/>
    <xf numFmtId="5" fontId="7" fillId="0" borderId="0" xfId="14" applyNumberFormat="1" applyFont="1"/>
    <xf numFmtId="5" fontId="7" fillId="0" borderId="0" xfId="0" applyNumberFormat="1" applyFont="1" applyFill="1"/>
    <xf numFmtId="37" fontId="7" fillId="0" borderId="0" xfId="14" applyNumberFormat="1" applyFont="1"/>
    <xf numFmtId="37" fontId="7" fillId="0" borderId="0" xfId="0" applyNumberFormat="1" applyFont="1" applyFill="1"/>
    <xf numFmtId="37" fontId="7" fillId="0" borderId="0" xfId="0" applyNumberFormat="1" applyFont="1" applyFill="1" applyProtection="1">
      <protection locked="0"/>
    </xf>
    <xf numFmtId="37" fontId="7" fillId="0" borderId="0" xfId="0" applyNumberFormat="1" applyFont="1" applyFill="1" applyBorder="1" applyAlignment="1"/>
    <xf numFmtId="37" fontId="14" fillId="0" borderId="0" xfId="0" applyNumberFormat="1" applyFont="1" applyFill="1" applyBorder="1"/>
    <xf numFmtId="37" fontId="14" fillId="0" borderId="0" xfId="0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>
      <alignment horizontal="right" indent="1"/>
    </xf>
    <xf numFmtId="37" fontId="37" fillId="0" borderId="4" xfId="7" quotePrefix="1" applyNumberFormat="1" applyFont="1" applyFill="1" applyBorder="1" applyAlignment="1">
      <alignment horizontal="center"/>
    </xf>
    <xf numFmtId="37" fontId="17" fillId="0" borderId="4" xfId="0" applyNumberFormat="1" applyFont="1" applyFill="1" applyBorder="1" applyAlignment="1">
      <alignment horizontal="center" vertical="center" wrapText="1"/>
    </xf>
    <xf numFmtId="37" fontId="17" fillId="0" borderId="0" xfId="0" applyNumberFormat="1" applyFont="1" applyFill="1" applyBorder="1" applyAlignment="1">
      <alignment horizontal="center" vertical="center" wrapText="1"/>
    </xf>
    <xf numFmtId="37" fontId="38" fillId="0" borderId="0" xfId="7" applyNumberFormat="1" applyFont="1" applyFill="1" applyBorder="1" applyAlignment="1">
      <alignment horizontal="center" vertical="center"/>
    </xf>
    <xf numFmtId="0" fontId="27" fillId="0" borderId="9" xfId="14" applyFont="1" applyFill="1" applyBorder="1" applyAlignment="1">
      <alignment horizontal="center" vertical="center"/>
    </xf>
    <xf numFmtId="0" fontId="28" fillId="0" borderId="0" xfId="14" applyFont="1" applyFill="1" applyBorder="1" applyAlignment="1">
      <alignment vertical="center"/>
    </xf>
    <xf numFmtId="0" fontId="28" fillId="0" borderId="19" xfId="14" applyFont="1" applyFill="1" applyBorder="1" applyAlignment="1">
      <alignment horizontal="center" vertical="center"/>
    </xf>
    <xf numFmtId="0" fontId="28" fillId="0" borderId="0" xfId="14" applyFont="1" applyFill="1" applyBorder="1" applyAlignment="1">
      <alignment horizontal="center" vertical="center"/>
    </xf>
    <xf numFmtId="0" fontId="28" fillId="0" borderId="9" xfId="14" applyFont="1" applyFill="1" applyBorder="1" applyAlignment="1">
      <alignment horizontal="center" vertical="center"/>
    </xf>
    <xf numFmtId="0" fontId="28" fillId="0" borderId="16" xfId="14" applyFont="1" applyFill="1" applyBorder="1" applyAlignment="1">
      <alignment horizontal="center" vertical="center"/>
    </xf>
    <xf numFmtId="0" fontId="33" fillId="0" borderId="0" xfId="14" applyFont="1" applyFill="1" applyBorder="1" applyAlignment="1">
      <alignment horizontal="center" vertical="center"/>
    </xf>
    <xf numFmtId="0" fontId="27" fillId="0" borderId="16" xfId="14" applyFont="1" applyFill="1" applyBorder="1" applyAlignment="1">
      <alignment vertical="center"/>
    </xf>
    <xf numFmtId="0" fontId="27" fillId="0" borderId="0" xfId="14" applyFont="1" applyFill="1" applyBorder="1" applyAlignment="1">
      <alignment vertical="center"/>
    </xf>
    <xf numFmtId="37" fontId="38" fillId="0" borderId="9" xfId="7" applyNumberFormat="1" applyFont="1" applyFill="1" applyBorder="1" applyAlignment="1">
      <alignment horizontal="center" vertical="center"/>
    </xf>
    <xf numFmtId="37" fontId="37" fillId="0" borderId="9" xfId="7" quotePrefix="1" applyNumberFormat="1" applyFont="1" applyFill="1" applyBorder="1" applyAlignment="1">
      <alignment horizontal="center"/>
    </xf>
    <xf numFmtId="37" fontId="15" fillId="0" borderId="0" xfId="0" applyNumberFormat="1" applyFont="1" applyFill="1" applyAlignment="1"/>
    <xf numFmtId="37" fontId="32" fillId="0" borderId="0" xfId="18" quotePrefix="1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vertical="top"/>
    </xf>
    <xf numFmtId="37" fontId="15" fillId="0" borderId="8" xfId="0" applyNumberFormat="1" applyFont="1" applyFill="1" applyBorder="1" applyAlignment="1"/>
    <xf numFmtId="37" fontId="14" fillId="0" borderId="4" xfId="0" applyNumberFormat="1" applyFont="1" applyFill="1" applyBorder="1"/>
    <xf numFmtId="37" fontId="27" fillId="0" borderId="0" xfId="0" applyNumberFormat="1" applyFont="1" applyFill="1"/>
    <xf numFmtId="37" fontId="28" fillId="0" borderId="9" xfId="14" applyNumberFormat="1" applyFont="1" applyFill="1" applyBorder="1"/>
    <xf numFmtId="37" fontId="28" fillId="2" borderId="9" xfId="14" applyNumberFormat="1" applyFont="1" applyFill="1" applyBorder="1"/>
    <xf numFmtId="0" fontId="41" fillId="0" borderId="0" xfId="14" applyFont="1" applyFill="1" applyBorder="1" applyAlignment="1">
      <alignment horizontal="center"/>
    </xf>
    <xf numFmtId="166" fontId="27" fillId="0" borderId="0" xfId="29" applyNumberFormat="1" applyFont="1" applyFill="1" applyBorder="1"/>
    <xf numFmtId="37" fontId="42" fillId="0" borderId="0" xfId="0" applyNumberFormat="1" applyFont="1" applyFill="1" applyBorder="1" applyAlignment="1"/>
    <xf numFmtId="165" fontId="28" fillId="0" borderId="9" xfId="32" applyNumberFormat="1" applyFont="1" applyBorder="1"/>
    <xf numFmtId="37" fontId="28" fillId="0" borderId="9" xfId="32" applyNumberFormat="1" applyFont="1" applyBorder="1"/>
    <xf numFmtId="3" fontId="28" fillId="0" borderId="9" xfId="32" applyNumberFormat="1" applyFont="1" applyBorder="1"/>
    <xf numFmtId="0" fontId="36" fillId="0" borderId="9" xfId="14" applyFont="1" applyFill="1" applyBorder="1"/>
    <xf numFmtId="37" fontId="15" fillId="0" borderId="0" xfId="0" quotePrefix="1" applyNumberFormat="1" applyFont="1" applyFill="1" applyAlignment="1">
      <alignment horizontal="center"/>
    </xf>
    <xf numFmtId="0" fontId="18" fillId="0" borderId="0" xfId="33" applyFont="1" applyFill="1" applyBorder="1"/>
    <xf numFmtId="0" fontId="16" fillId="0" borderId="0" xfId="33" applyFont="1" applyFill="1" applyBorder="1"/>
    <xf numFmtId="0" fontId="15" fillId="0" borderId="0" xfId="33" applyFont="1" applyFill="1" applyBorder="1"/>
    <xf numFmtId="0" fontId="9" fillId="0" borderId="0" xfId="33" applyFont="1" applyFill="1" applyBorder="1" applyAlignment="1">
      <alignment horizontal="right"/>
    </xf>
    <xf numFmtId="0" fontId="35" fillId="0" borderId="0" xfId="33" applyFont="1" applyFill="1" applyBorder="1"/>
    <xf numFmtId="0" fontId="16" fillId="0" borderId="0" xfId="33" applyFont="1" applyFill="1"/>
    <xf numFmtId="0" fontId="7" fillId="0" borderId="1" xfId="33" applyFont="1" applyFill="1" applyBorder="1" applyAlignment="1">
      <alignment horizontal="center" wrapText="1"/>
    </xf>
    <xf numFmtId="0" fontId="7" fillId="0" borderId="26" xfId="33" applyFont="1" applyFill="1" applyBorder="1" applyAlignment="1">
      <alignment horizontal="center" wrapText="1"/>
    </xf>
    <xf numFmtId="0" fontId="7" fillId="0" borderId="0" xfId="33" applyFont="1" applyFill="1" applyAlignment="1">
      <alignment horizontal="center" wrapText="1"/>
    </xf>
    <xf numFmtId="0" fontId="16" fillId="0" borderId="23" xfId="33" applyFont="1" applyFill="1" applyBorder="1" applyAlignment="1">
      <alignment horizontal="center" wrapText="1"/>
    </xf>
    <xf numFmtId="0" fontId="16" fillId="0" borderId="0" xfId="33" applyFont="1" applyFill="1" applyBorder="1" applyAlignment="1">
      <alignment horizontal="center" wrapText="1"/>
    </xf>
    <xf numFmtId="0" fontId="16" fillId="0" borderId="22" xfId="33" applyFont="1" applyFill="1" applyBorder="1" applyAlignment="1">
      <alignment horizontal="center" wrapText="1"/>
    </xf>
    <xf numFmtId="0" fontId="16" fillId="0" borderId="0" xfId="33" applyFont="1" applyFill="1" applyAlignment="1">
      <alignment horizontal="center" wrapText="1"/>
    </xf>
    <xf numFmtId="5" fontId="16" fillId="0" borderId="23" xfId="33" applyNumberFormat="1" applyFont="1" applyFill="1" applyBorder="1"/>
    <xf numFmtId="5" fontId="16" fillId="0" borderId="0" xfId="33" applyNumberFormat="1" applyFont="1" applyFill="1" applyBorder="1"/>
    <xf numFmtId="5" fontId="16" fillId="0" borderId="0" xfId="33" applyNumberFormat="1" applyFont="1" applyFill="1"/>
    <xf numFmtId="37" fontId="16" fillId="0" borderId="23" xfId="33" applyNumberFormat="1" applyFont="1" applyFill="1" applyBorder="1"/>
    <xf numFmtId="37" fontId="16" fillId="0" borderId="0" xfId="33" applyNumberFormat="1" applyFont="1" applyFill="1" applyBorder="1"/>
    <xf numFmtId="37" fontId="16" fillId="0" borderId="22" xfId="33" applyNumberFormat="1" applyFont="1" applyFill="1" applyBorder="1"/>
    <xf numFmtId="0" fontId="14" fillId="0" borderId="0" xfId="33" applyFont="1" applyFill="1"/>
    <xf numFmtId="0" fontId="7" fillId="0" borderId="0" xfId="33" applyFont="1" applyFill="1"/>
    <xf numFmtId="166" fontId="7" fillId="0" borderId="0" xfId="33" applyNumberFormat="1" applyFont="1" applyFill="1"/>
    <xf numFmtId="5" fontId="7" fillId="0" borderId="0" xfId="33" applyNumberFormat="1" applyFont="1" applyFill="1"/>
    <xf numFmtId="7" fontId="16" fillId="0" borderId="0" xfId="33" applyNumberFormat="1" applyFont="1" applyFill="1"/>
    <xf numFmtId="0" fontId="16" fillId="0" borderId="0" xfId="33" applyFont="1" applyFill="1" applyAlignment="1">
      <alignment horizontal="center"/>
    </xf>
    <xf numFmtId="0" fontId="7" fillId="0" borderId="0" xfId="33" applyFont="1" applyFill="1" applyAlignment="1">
      <alignment horizontal="center"/>
    </xf>
    <xf numFmtId="7" fontId="7" fillId="0" borderId="0" xfId="33" applyNumberFormat="1" applyFont="1" applyFill="1" applyAlignment="1">
      <alignment horizontal="center"/>
    </xf>
    <xf numFmtId="5" fontId="16" fillId="0" borderId="0" xfId="33" applyNumberFormat="1" applyFont="1" applyFill="1" applyAlignment="1">
      <alignment horizontal="center"/>
    </xf>
    <xf numFmtId="0" fontId="14" fillId="0" borderId="0" xfId="33" applyNumberFormat="1" applyFont="1" applyFill="1" applyAlignment="1">
      <alignment wrapText="1"/>
    </xf>
    <xf numFmtId="0" fontId="16" fillId="0" borderId="0" xfId="33" applyFont="1" applyFill="1" applyAlignment="1">
      <alignment vertical="center"/>
    </xf>
    <xf numFmtId="5" fontId="16" fillId="0" borderId="0" xfId="33" applyNumberFormat="1" applyFont="1" applyFill="1" applyAlignment="1">
      <alignment vertical="center"/>
    </xf>
    <xf numFmtId="7" fontId="16" fillId="0" borderId="0" xfId="33" applyNumberFormat="1" applyFont="1" applyFill="1" applyAlignment="1">
      <alignment vertical="center"/>
    </xf>
    <xf numFmtId="0" fontId="43" fillId="0" borderId="0" xfId="33" applyFont="1" applyFill="1" applyBorder="1"/>
    <xf numFmtId="0" fontId="40" fillId="0" borderId="0" xfId="33" applyFont="1" applyFill="1" applyBorder="1"/>
    <xf numFmtId="0" fontId="40" fillId="0" borderId="0" xfId="33" applyFont="1" applyFill="1" applyBorder="1" applyAlignment="1">
      <alignment horizontal="center"/>
    </xf>
    <xf numFmtId="0" fontId="35" fillId="0" borderId="0" xfId="17" applyFont="1" applyFill="1"/>
    <xf numFmtId="0" fontId="16" fillId="0" borderId="29" xfId="33" applyFont="1" applyFill="1" applyBorder="1" applyAlignment="1">
      <alignment horizontal="center" wrapText="1"/>
    </xf>
    <xf numFmtId="5" fontId="16" fillId="0" borderId="29" xfId="33" applyNumberFormat="1" applyFont="1" applyFill="1" applyBorder="1"/>
    <xf numFmtId="37" fontId="16" fillId="0" borderId="29" xfId="33" applyNumberFormat="1" applyFont="1" applyFill="1" applyBorder="1"/>
    <xf numFmtId="37" fontId="15" fillId="0" borderId="1" xfId="0" quotePrefix="1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center" vertical="center"/>
    </xf>
    <xf numFmtId="37" fontId="17" fillId="0" borderId="4" xfId="0" applyNumberFormat="1" applyFont="1" applyFill="1" applyBorder="1" applyAlignment="1">
      <alignment horizontal="center" vertical="center"/>
    </xf>
    <xf numFmtId="37" fontId="44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Alignment="1">
      <alignment horizontal="center" vertical="center"/>
    </xf>
    <xf numFmtId="37" fontId="14" fillId="0" borderId="4" xfId="0" applyNumberFormat="1" applyFont="1" applyFill="1" applyBorder="1" applyAlignment="1"/>
    <xf numFmtId="0" fontId="44" fillId="0" borderId="23" xfId="33" applyFont="1" applyFill="1" applyBorder="1" applyAlignment="1">
      <alignment horizontal="center" vertical="center" wrapText="1"/>
    </xf>
    <xf numFmtId="0" fontId="44" fillId="0" borderId="0" xfId="33" applyFont="1" applyFill="1" applyBorder="1" applyAlignment="1">
      <alignment horizontal="center" vertical="center" wrapText="1"/>
    </xf>
    <xf numFmtId="37" fontId="11" fillId="0" borderId="0" xfId="14" quotePrefix="1" applyNumberFormat="1" applyFont="1" applyFill="1" applyBorder="1" applyAlignment="1">
      <alignment horizontal="center" vertical="center"/>
    </xf>
    <xf numFmtId="37" fontId="11" fillId="0" borderId="0" xfId="14" applyNumberFormat="1" applyFont="1" applyFill="1" applyBorder="1" applyAlignment="1">
      <alignment horizontal="center" vertical="center"/>
    </xf>
    <xf numFmtId="0" fontId="44" fillId="0" borderId="0" xfId="33" applyFont="1" applyFill="1" applyAlignment="1">
      <alignment horizontal="center" vertical="center" wrapText="1"/>
    </xf>
    <xf numFmtId="0" fontId="28" fillId="0" borderId="0" xfId="33" applyFont="1" applyFill="1" applyBorder="1" applyAlignment="1">
      <alignment horizontal="left"/>
    </xf>
    <xf numFmtId="37" fontId="29" fillId="0" borderId="0" xfId="14" applyNumberFormat="1" applyFont="1" applyFill="1" applyAlignment="1">
      <alignment horizontal="left"/>
    </xf>
    <xf numFmtId="37" fontId="31" fillId="0" borderId="0" xfId="35" applyNumberFormat="1" applyFont="1" applyFill="1"/>
    <xf numFmtId="37" fontId="31" fillId="0" borderId="0" xfId="14" applyNumberFormat="1" applyFont="1" applyFill="1" applyAlignment="1">
      <alignment horizontal="left"/>
    </xf>
    <xf numFmtId="37" fontId="31" fillId="0" borderId="0" xfId="35" applyNumberFormat="1" applyFont="1" applyFill="1" applyBorder="1"/>
    <xf numFmtId="37" fontId="47" fillId="0" borderId="0" xfId="35" applyNumberFormat="1" applyFont="1" applyFill="1" applyBorder="1"/>
    <xf numFmtId="37" fontId="47" fillId="0" borderId="0" xfId="35" applyNumberFormat="1" applyFont="1" applyFill="1"/>
    <xf numFmtId="37" fontId="32" fillId="0" borderId="0" xfId="36" applyNumberFormat="1" applyFont="1" applyFill="1" applyBorder="1" applyAlignment="1"/>
    <xf numFmtId="37" fontId="32" fillId="0" borderId="0" xfId="35" applyNumberFormat="1" applyFont="1" applyFill="1" applyAlignment="1">
      <alignment horizontal="center"/>
    </xf>
    <xf numFmtId="37" fontId="32" fillId="0" borderId="0" xfId="35" applyNumberFormat="1" applyFont="1" applyFill="1" applyBorder="1" applyAlignment="1">
      <alignment horizontal="center"/>
    </xf>
    <xf numFmtId="37" fontId="33" fillId="0" borderId="0" xfId="35" applyNumberFormat="1" applyFont="1" applyFill="1" applyBorder="1" applyAlignment="1">
      <alignment horizontal="center"/>
    </xf>
    <xf numFmtId="37" fontId="28" fillId="0" borderId="0" xfId="35" applyNumberFormat="1" applyFont="1" applyFill="1"/>
    <xf numFmtId="37" fontId="46" fillId="0" borderId="0" xfId="35" applyNumberFormat="1" applyFont="1" applyFill="1" applyAlignment="1">
      <alignment horizontal="center" vertical="center"/>
    </xf>
    <xf numFmtId="37" fontId="38" fillId="0" borderId="0" xfId="36" quotePrefix="1" applyNumberFormat="1" applyFont="1" applyFill="1" applyBorder="1" applyAlignment="1">
      <alignment horizontal="center" vertical="center"/>
    </xf>
    <xf numFmtId="37" fontId="37" fillId="0" borderId="0" xfId="36" quotePrefix="1" applyNumberFormat="1" applyFont="1" applyFill="1" applyBorder="1" applyAlignment="1">
      <alignment horizontal="center"/>
    </xf>
    <xf numFmtId="37" fontId="37" fillId="0" borderId="4" xfId="36" quotePrefix="1" applyNumberFormat="1" applyFont="1" applyFill="1" applyBorder="1" applyAlignment="1">
      <alignment horizontal="center"/>
    </xf>
    <xf numFmtId="5" fontId="31" fillId="0" borderId="0" xfId="35" applyNumberFormat="1" applyFont="1" applyFill="1"/>
    <xf numFmtId="37" fontId="31" fillId="0" borderId="0" xfId="36" applyNumberFormat="1" applyFont="1" applyFill="1"/>
    <xf numFmtId="37" fontId="49" fillId="0" borderId="0" xfId="35" applyNumberFormat="1" applyFont="1" applyFill="1" applyBorder="1"/>
    <xf numFmtId="37" fontId="38" fillId="0" borderId="0" xfId="0" applyNumberFormat="1" applyFont="1" applyFill="1" applyAlignment="1">
      <alignment horizontal="center" vertical="center" wrapText="1"/>
    </xf>
    <xf numFmtId="37" fontId="7" fillId="0" borderId="0" xfId="14" applyNumberFormat="1" applyFont="1" applyFill="1" applyBorder="1" applyAlignment="1"/>
    <xf numFmtId="37" fontId="7" fillId="0" borderId="0" xfId="14" applyNumberFormat="1" applyFont="1" applyFill="1" applyAlignment="1"/>
    <xf numFmtId="37" fontId="17" fillId="0" borderId="0" xfId="14" applyNumberFormat="1" applyFont="1" applyFill="1" applyBorder="1" applyAlignment="1">
      <alignment horizontal="center" vertical="center" wrapText="1"/>
    </xf>
    <xf numFmtId="37" fontId="47" fillId="0" borderId="0" xfId="36" applyNumberFormat="1" applyFont="1" applyFill="1" applyBorder="1"/>
    <xf numFmtId="5" fontId="7" fillId="0" borderId="4" xfId="0" applyNumberFormat="1" applyFont="1" applyFill="1" applyBorder="1" applyAlignment="1"/>
    <xf numFmtId="5" fontId="7" fillId="0" borderId="0" xfId="0" applyNumberFormat="1" applyFont="1" applyFill="1" applyAlignment="1"/>
    <xf numFmtId="5" fontId="7" fillId="0" borderId="0" xfId="0" applyNumberFormat="1" applyFont="1" applyFill="1" applyBorder="1" applyAlignment="1"/>
    <xf numFmtId="5" fontId="7" fillId="0" borderId="0" xfId="0" applyNumberFormat="1" applyFont="1" applyFill="1" applyBorder="1"/>
    <xf numFmtId="37" fontId="7" fillId="0" borderId="4" xfId="0" applyNumberFormat="1" applyFont="1" applyFill="1" applyBorder="1" applyAlignment="1"/>
    <xf numFmtId="37" fontId="7" fillId="0" borderId="0" xfId="13" applyNumberFormat="1" applyFont="1" applyFill="1" applyAlignment="1">
      <alignment vertical="top"/>
    </xf>
    <xf numFmtId="37" fontId="7" fillId="0" borderId="4" xfId="13" applyNumberFormat="1" applyFont="1" applyFill="1" applyBorder="1" applyAlignment="1">
      <alignment vertical="top"/>
    </xf>
    <xf numFmtId="37" fontId="7" fillId="0" borderId="0" xfId="0" applyNumberFormat="1" applyFont="1" applyFill="1" applyBorder="1"/>
    <xf numFmtId="5" fontId="7" fillId="0" borderId="2" xfId="0" applyNumberFormat="1" applyFont="1" applyFill="1" applyBorder="1"/>
    <xf numFmtId="5" fontId="7" fillId="0" borderId="6" xfId="0" applyNumberFormat="1" applyFont="1" applyFill="1" applyBorder="1" applyAlignment="1"/>
    <xf numFmtId="5" fontId="7" fillId="0" borderId="2" xfId="0" applyNumberFormat="1" applyFont="1" applyFill="1" applyBorder="1" applyAlignment="1"/>
    <xf numFmtId="37" fontId="13" fillId="0" borderId="0" xfId="0" applyNumberFormat="1" applyFont="1" applyFill="1" applyBorder="1" applyAlignment="1"/>
    <xf numFmtId="5" fontId="7" fillId="0" borderId="3" xfId="0" applyNumberFormat="1" applyFont="1" applyFill="1" applyBorder="1"/>
    <xf numFmtId="5" fontId="7" fillId="0" borderId="7" xfId="0" applyNumberFormat="1" applyFont="1" applyFill="1" applyBorder="1" applyAlignment="1"/>
    <xf numFmtId="5" fontId="7" fillId="0" borderId="3" xfId="0" applyNumberFormat="1" applyFont="1" applyFill="1" applyBorder="1" applyAlignment="1"/>
    <xf numFmtId="5" fontId="27" fillId="0" borderId="0" xfId="35" applyNumberFormat="1" applyFont="1" applyFill="1"/>
    <xf numFmtId="5" fontId="27" fillId="0" borderId="0" xfId="36" applyNumberFormat="1" applyFont="1" applyFill="1" applyBorder="1"/>
    <xf numFmtId="5" fontId="27" fillId="0" borderId="4" xfId="36" applyNumberFormat="1" applyFont="1" applyFill="1" applyBorder="1"/>
    <xf numFmtId="5" fontId="48" fillId="0" borderId="0" xfId="36" applyNumberFormat="1" applyFont="1" applyFill="1" applyBorder="1"/>
    <xf numFmtId="5" fontId="27" fillId="0" borderId="9" xfId="7" applyNumberFormat="1" applyFont="1" applyFill="1" applyBorder="1"/>
    <xf numFmtId="5" fontId="27" fillId="0" borderId="0" xfId="7" applyNumberFormat="1" applyFont="1" applyFill="1" applyBorder="1"/>
    <xf numFmtId="5" fontId="27" fillId="0" borderId="4" xfId="7" applyNumberFormat="1" applyFont="1" applyFill="1" applyBorder="1"/>
    <xf numFmtId="37" fontId="27" fillId="0" borderId="0" xfId="35" applyNumberFormat="1" applyFont="1" applyFill="1"/>
    <xf numFmtId="37" fontId="27" fillId="0" borderId="0" xfId="36" applyNumberFormat="1" applyFont="1" applyFill="1" applyBorder="1"/>
    <xf numFmtId="37" fontId="27" fillId="0" borderId="4" xfId="36" applyNumberFormat="1" applyFont="1" applyFill="1" applyBorder="1"/>
    <xf numFmtId="37" fontId="48" fillId="0" borderId="0" xfId="36" applyNumberFormat="1" applyFont="1" applyFill="1" applyBorder="1"/>
    <xf numFmtId="37" fontId="27" fillId="0" borderId="9" xfId="7" applyNumberFormat="1" applyFont="1" applyFill="1" applyBorder="1"/>
    <xf numFmtId="37" fontId="27" fillId="0" borderId="0" xfId="7" applyNumberFormat="1" applyFont="1" applyFill="1" applyBorder="1"/>
    <xf numFmtId="37" fontId="27" fillId="0" borderId="4" xfId="7" applyNumberFormat="1" applyFont="1" applyFill="1" applyBorder="1"/>
    <xf numFmtId="37" fontId="27" fillId="0" borderId="2" xfId="35" applyNumberFormat="1" applyFont="1" applyFill="1" applyBorder="1"/>
    <xf numFmtId="5" fontId="27" fillId="0" borderId="2" xfId="36" applyNumberFormat="1" applyFont="1" applyFill="1" applyBorder="1"/>
    <xf numFmtId="5" fontId="27" fillId="0" borderId="6" xfId="36" applyNumberFormat="1" applyFont="1" applyFill="1" applyBorder="1"/>
    <xf numFmtId="5" fontId="27" fillId="0" borderId="2" xfId="7" applyNumberFormat="1" applyFont="1" applyFill="1" applyBorder="1"/>
    <xf numFmtId="37" fontId="27" fillId="0" borderId="0" xfId="35" applyNumberFormat="1" applyFont="1" applyFill="1" applyBorder="1"/>
    <xf numFmtId="37" fontId="27" fillId="0" borderId="8" xfId="36" applyNumberFormat="1" applyFont="1" applyFill="1" applyBorder="1"/>
    <xf numFmtId="37" fontId="27" fillId="0" borderId="17" xfId="7" applyNumberFormat="1" applyFont="1" applyFill="1" applyBorder="1"/>
    <xf numFmtId="37" fontId="27" fillId="0" borderId="8" xfId="7" applyNumberFormat="1" applyFont="1" applyFill="1" applyBorder="1"/>
    <xf numFmtId="37" fontId="27" fillId="0" borderId="34" xfId="7" applyNumberFormat="1" applyFont="1" applyFill="1" applyBorder="1"/>
    <xf numFmtId="37" fontId="27" fillId="0" borderId="3" xfId="35" applyNumberFormat="1" applyFont="1" applyFill="1" applyBorder="1"/>
    <xf numFmtId="5" fontId="27" fillId="0" borderId="3" xfId="36" applyNumberFormat="1" applyFont="1" applyFill="1" applyBorder="1"/>
    <xf numFmtId="5" fontId="27" fillId="0" borderId="7" xfId="36" applyNumberFormat="1" applyFont="1" applyFill="1" applyBorder="1"/>
    <xf numFmtId="5" fontId="27" fillId="0" borderId="3" xfId="7" applyNumberFormat="1" applyFont="1" applyFill="1" applyBorder="1"/>
    <xf numFmtId="37" fontId="27" fillId="0" borderId="0" xfId="36" applyNumberFormat="1" applyFont="1" applyFill="1"/>
    <xf numFmtId="37" fontId="27" fillId="0" borderId="0" xfId="7" applyNumberFormat="1" applyFont="1" applyFill="1"/>
    <xf numFmtId="37" fontId="27" fillId="0" borderId="0" xfId="18" applyNumberFormat="1" applyFont="1" applyFill="1"/>
    <xf numFmtId="37" fontId="28" fillId="0" borderId="0" xfId="35" applyNumberFormat="1" applyFont="1" applyFill="1" applyAlignment="1">
      <alignment wrapText="1"/>
    </xf>
    <xf numFmtId="37" fontId="58" fillId="0" borderId="5" xfId="0" applyNumberFormat="1" applyFont="1" applyFill="1" applyBorder="1" applyAlignment="1">
      <alignment horizontal="center" wrapText="1"/>
    </xf>
    <xf numFmtId="37" fontId="28" fillId="0" borderId="5" xfId="36" applyNumberFormat="1" applyFont="1" applyFill="1" applyBorder="1" applyAlignment="1">
      <alignment horizontal="center" wrapText="1"/>
    </xf>
    <xf numFmtId="37" fontId="16" fillId="0" borderId="0" xfId="0" applyNumberFormat="1" applyFont="1" applyFill="1" applyAlignment="1">
      <alignment horizontal="center" wrapText="1"/>
    </xf>
    <xf numFmtId="37" fontId="37" fillId="0" borderId="0" xfId="36" applyNumberFormat="1" applyFont="1" applyFill="1" applyBorder="1" applyAlignment="1">
      <alignment horizontal="center" wrapText="1"/>
    </xf>
    <xf numFmtId="37" fontId="28" fillId="0" borderId="10" xfId="7" applyNumberFormat="1" applyFont="1" applyFill="1" applyBorder="1" applyAlignment="1">
      <alignment horizontal="center" wrapText="1"/>
    </xf>
    <xf numFmtId="37" fontId="28" fillId="0" borderId="11" xfId="7" applyNumberFormat="1" applyFont="1" applyFill="1" applyBorder="1" applyAlignment="1">
      <alignment horizontal="center" wrapText="1"/>
    </xf>
    <xf numFmtId="37" fontId="28" fillId="0" borderId="5" xfId="7" applyNumberFormat="1" applyFont="1" applyFill="1" applyBorder="1" applyAlignment="1">
      <alignment horizontal="center" wrapText="1"/>
    </xf>
    <xf numFmtId="37" fontId="13" fillId="0" borderId="0" xfId="0" applyNumberFormat="1" applyFont="1" applyFill="1" applyAlignment="1">
      <alignment horizontal="left" vertical="top"/>
    </xf>
    <xf numFmtId="5" fontId="14" fillId="0" borderId="3" xfId="0" applyNumberFormat="1" applyFont="1" applyFill="1" applyBorder="1"/>
    <xf numFmtId="37" fontId="59" fillId="0" borderId="0" xfId="0" applyNumberFormat="1" applyFont="1" applyFill="1" applyAlignment="1"/>
    <xf numFmtId="37" fontId="7" fillId="0" borderId="0" xfId="0" applyNumberFormat="1" applyFont="1" applyFill="1" applyBorder="1" applyAlignment="1">
      <alignment vertical="top"/>
    </xf>
    <xf numFmtId="37" fontId="7" fillId="0" borderId="0" xfId="0" applyNumberFormat="1" applyFont="1" applyFill="1" applyAlignment="1">
      <alignment horizontal="center" vertical="top"/>
    </xf>
    <xf numFmtId="37" fontId="27" fillId="0" borderId="0" xfId="0" applyNumberFormat="1" applyFont="1" applyFill="1" applyAlignment="1">
      <alignment horizontal="left" vertical="top" wrapText="1"/>
    </xf>
    <xf numFmtId="37" fontId="16" fillId="0" borderId="1" xfId="0" applyNumberFormat="1" applyFont="1" applyFill="1" applyBorder="1" applyAlignment="1">
      <alignment horizontal="center" wrapText="1"/>
    </xf>
    <xf numFmtId="37" fontId="16" fillId="0" borderId="0" xfId="0" applyNumberFormat="1" applyFont="1" applyFill="1" applyAlignment="1">
      <alignment vertical="center"/>
    </xf>
    <xf numFmtId="37" fontId="16" fillId="0" borderId="0" xfId="0" applyNumberFormat="1" applyFont="1" applyFill="1" applyBorder="1" applyAlignment="1">
      <alignment vertical="center"/>
    </xf>
    <xf numFmtId="37" fontId="16" fillId="0" borderId="5" xfId="0" applyNumberFormat="1" applyFont="1" applyFill="1" applyBorder="1" applyAlignment="1">
      <alignment horizontal="center" wrapText="1"/>
    </xf>
    <xf numFmtId="37" fontId="19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Fill="1" applyBorder="1" applyAlignment="1">
      <alignment vertical="top"/>
    </xf>
    <xf numFmtId="37" fontId="7" fillId="0" borderId="23" xfId="33" applyNumberFormat="1" applyFont="1" applyFill="1" applyBorder="1"/>
    <xf numFmtId="37" fontId="7" fillId="0" borderId="0" xfId="33" applyNumberFormat="1" applyFont="1" applyFill="1" applyBorder="1"/>
    <xf numFmtId="37" fontId="7" fillId="0" borderId="22" xfId="33" applyNumberFormat="1" applyFont="1" applyFill="1" applyBorder="1"/>
    <xf numFmtId="37" fontId="7" fillId="0" borderId="29" xfId="33" applyNumberFormat="1" applyFont="1" applyFill="1" applyBorder="1"/>
    <xf numFmtId="5" fontId="8" fillId="0" borderId="25" xfId="33" applyNumberFormat="1" applyFont="1" applyFill="1" applyBorder="1"/>
    <xf numFmtId="5" fontId="7" fillId="0" borderId="2" xfId="33" applyNumberFormat="1" applyFont="1" applyFill="1" applyBorder="1"/>
    <xf numFmtId="37" fontId="7" fillId="0" borderId="24" xfId="33" applyNumberFormat="1" applyFont="1" applyFill="1" applyBorder="1"/>
    <xf numFmtId="5" fontId="7" fillId="0" borderId="30" xfId="33" applyNumberFormat="1" applyFont="1" applyFill="1" applyBorder="1"/>
    <xf numFmtId="5" fontId="8" fillId="0" borderId="23" xfId="33" applyNumberFormat="1" applyFont="1" applyFill="1" applyBorder="1"/>
    <xf numFmtId="5" fontId="7" fillId="0" borderId="0" xfId="33" applyNumberFormat="1" applyFont="1" applyFill="1" applyBorder="1"/>
    <xf numFmtId="5" fontId="7" fillId="0" borderId="29" xfId="33" applyNumberFormat="1" applyFont="1" applyFill="1" applyBorder="1"/>
    <xf numFmtId="5" fontId="7" fillId="0" borderId="23" xfId="33" applyNumberFormat="1" applyFont="1" applyFill="1" applyBorder="1"/>
    <xf numFmtId="0" fontId="7" fillId="0" borderId="23" xfId="33" applyFont="1" applyFill="1" applyBorder="1"/>
    <xf numFmtId="37" fontId="7" fillId="0" borderId="8" xfId="33" applyNumberFormat="1" applyFont="1" applyFill="1" applyBorder="1"/>
    <xf numFmtId="5" fontId="8" fillId="0" borderId="21" xfId="33" applyNumberFormat="1" applyFont="1" applyFill="1" applyBorder="1"/>
    <xf numFmtId="5" fontId="8" fillId="0" borderId="3" xfId="33" applyNumberFormat="1" applyFont="1" applyFill="1" applyBorder="1"/>
    <xf numFmtId="37" fontId="8" fillId="0" borderId="20" xfId="33" applyNumberFormat="1" applyFont="1" applyFill="1" applyBorder="1"/>
    <xf numFmtId="5" fontId="8" fillId="0" borderId="31" xfId="33" applyNumberFormat="1" applyFont="1" applyFill="1" applyBorder="1"/>
    <xf numFmtId="5" fontId="8" fillId="0" borderId="1" xfId="33" applyNumberFormat="1" applyFont="1" applyFill="1" applyBorder="1"/>
    <xf numFmtId="37" fontId="60" fillId="0" borderId="4" xfId="0" applyNumberFormat="1" applyFont="1" applyFill="1" applyBorder="1" applyAlignment="1">
      <alignment horizontal="center" vertical="center" wrapText="1"/>
    </xf>
    <xf numFmtId="0" fontId="16" fillId="0" borderId="9" xfId="33" applyFont="1" applyFill="1" applyBorder="1" applyAlignment="1">
      <alignment horizontal="center" wrapText="1"/>
    </xf>
    <xf numFmtId="0" fontId="7" fillId="0" borderId="39" xfId="33" applyFont="1" applyFill="1" applyBorder="1" applyAlignment="1">
      <alignment horizontal="center" wrapText="1"/>
    </xf>
    <xf numFmtId="37" fontId="11" fillId="0" borderId="9" xfId="14" applyNumberFormat="1" applyFont="1" applyFill="1" applyBorder="1" applyAlignment="1">
      <alignment horizontal="center" vertical="center" wrapText="1"/>
    </xf>
    <xf numFmtId="0" fontId="11" fillId="0" borderId="16" xfId="33" applyFont="1" applyFill="1" applyBorder="1" applyAlignment="1">
      <alignment horizontal="center" vertical="center" wrapText="1"/>
    </xf>
    <xf numFmtId="5" fontId="16" fillId="0" borderId="9" xfId="33" applyNumberFormat="1" applyFont="1" applyFill="1" applyBorder="1"/>
    <xf numFmtId="37" fontId="16" fillId="0" borderId="9" xfId="33" applyNumberFormat="1" applyFont="1" applyFill="1" applyBorder="1"/>
    <xf numFmtId="37" fontId="7" fillId="0" borderId="9" xfId="33" applyNumberFormat="1" applyFont="1" applyFill="1" applyBorder="1"/>
    <xf numFmtId="5" fontId="7" fillId="0" borderId="33" xfId="33" applyNumberFormat="1" applyFont="1" applyFill="1" applyBorder="1"/>
    <xf numFmtId="5" fontId="7" fillId="0" borderId="9" xfId="33" applyNumberFormat="1" applyFont="1" applyFill="1" applyBorder="1"/>
    <xf numFmtId="37" fontId="7" fillId="0" borderId="17" xfId="33" applyNumberFormat="1" applyFont="1" applyFill="1" applyBorder="1"/>
    <xf numFmtId="5" fontId="27" fillId="0" borderId="6" xfId="7" applyNumberFormat="1" applyFont="1" applyFill="1" applyBorder="1"/>
    <xf numFmtId="5" fontId="27" fillId="0" borderId="7" xfId="7" applyNumberFormat="1" applyFont="1" applyFill="1" applyBorder="1"/>
    <xf numFmtId="37" fontId="11" fillId="0" borderId="4" xfId="0" applyNumberFormat="1" applyFont="1" applyFill="1" applyBorder="1" applyAlignment="1">
      <alignment horizontal="center" vertical="center" wrapText="1"/>
    </xf>
    <xf numFmtId="37" fontId="48" fillId="0" borderId="4" xfId="36" applyNumberFormat="1" applyFont="1" applyFill="1" applyBorder="1"/>
    <xf numFmtId="37" fontId="27" fillId="0" borderId="1" xfId="35" applyNumberFormat="1" applyFont="1" applyFill="1" applyBorder="1"/>
    <xf numFmtId="37" fontId="28" fillId="0" borderId="0" xfId="35" applyNumberFormat="1" applyFont="1" applyFill="1" applyBorder="1" applyAlignment="1">
      <alignment horizontal="center" wrapText="1"/>
    </xf>
    <xf numFmtId="37" fontId="28" fillId="0" borderId="0" xfId="35" applyNumberFormat="1" applyFont="1" applyFill="1" applyBorder="1"/>
    <xf numFmtId="5" fontId="27" fillId="0" borderId="0" xfId="35" applyNumberFormat="1" applyFont="1" applyFill="1" applyBorder="1"/>
    <xf numFmtId="37" fontId="27" fillId="0" borderId="8" xfId="35" applyNumberFormat="1" applyFont="1" applyFill="1" applyBorder="1"/>
    <xf numFmtId="37" fontId="15" fillId="0" borderId="0" xfId="0" applyNumberFormat="1" applyFont="1" applyFill="1" applyBorder="1" applyAlignment="1">
      <alignment horizontal="center" wrapText="1"/>
    </xf>
    <xf numFmtId="37" fontId="33" fillId="0" borderId="0" xfId="36" quotePrefix="1" applyNumberFormat="1" applyFont="1" applyFill="1" applyBorder="1" applyAlignment="1">
      <alignment horizontal="center"/>
    </xf>
    <xf numFmtId="5" fontId="56" fillId="0" borderId="0" xfId="36" applyNumberFormat="1" applyFont="1" applyFill="1" applyBorder="1"/>
    <xf numFmtId="37" fontId="56" fillId="0" borderId="0" xfId="36" applyNumberFormat="1" applyFont="1" applyFill="1" applyBorder="1"/>
    <xf numFmtId="5" fontId="56" fillId="0" borderId="2" xfId="36" applyNumberFormat="1" applyFont="1" applyFill="1" applyBorder="1"/>
    <xf numFmtId="37" fontId="56" fillId="0" borderId="8" xfId="36" applyNumberFormat="1" applyFont="1" applyFill="1" applyBorder="1"/>
    <xf numFmtId="5" fontId="56" fillId="0" borderId="3" xfId="36" applyNumberFormat="1" applyFont="1" applyFill="1" applyBorder="1"/>
    <xf numFmtId="37" fontId="9" fillId="0" borderId="0" xfId="0" quotePrefix="1" applyNumberFormat="1" applyFont="1" applyFill="1" applyAlignment="1">
      <alignment horizontal="center"/>
    </xf>
    <xf numFmtId="5" fontId="48" fillId="0" borderId="0" xfId="34" applyNumberFormat="1" applyFont="1" applyFill="1" applyBorder="1"/>
    <xf numFmtId="0" fontId="27" fillId="0" borderId="10" xfId="14" quotePrefix="1" applyFont="1" applyFill="1" applyBorder="1" applyAlignment="1">
      <alignment horizontal="centerContinuous"/>
    </xf>
    <xf numFmtId="0" fontId="27" fillId="0" borderId="40" xfId="14" quotePrefix="1" applyFont="1" applyFill="1" applyBorder="1" applyAlignment="1">
      <alignment horizontal="centerContinuous"/>
    </xf>
    <xf numFmtId="37" fontId="7" fillId="0" borderId="0" xfId="0" applyNumberFormat="1" applyFont="1" applyFill="1" applyBorder="1" applyAlignment="1">
      <alignment vertical="center"/>
    </xf>
    <xf numFmtId="37" fontId="7" fillId="0" borderId="1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164" fontId="7" fillId="0" borderId="0" xfId="23" applyNumberFormat="1" applyFont="1" applyFill="1"/>
    <xf numFmtId="0" fontId="7" fillId="0" borderId="29" xfId="33" applyFont="1" applyFill="1" applyBorder="1"/>
    <xf numFmtId="37" fontId="7" fillId="0" borderId="0" xfId="0" applyNumberFormat="1" applyFont="1" applyFill="1" applyAlignment="1">
      <alignment horizontal="right"/>
    </xf>
    <xf numFmtId="37" fontId="7" fillId="0" borderId="1" xfId="0" applyNumberFormat="1" applyFont="1" applyFill="1" applyBorder="1" applyAlignment="1">
      <alignment horizontal="center" wrapText="1"/>
    </xf>
    <xf numFmtId="0" fontId="27" fillId="0" borderId="12" xfId="14" applyFont="1" applyFill="1" applyBorder="1" applyAlignment="1">
      <alignment horizontal="centerContinuous" wrapText="1"/>
    </xf>
    <xf numFmtId="0" fontId="27" fillId="0" borderId="1" xfId="14" applyFont="1" applyFill="1" applyBorder="1" applyAlignment="1">
      <alignment horizontal="centerContinuous"/>
    </xf>
    <xf numFmtId="37" fontId="15" fillId="0" borderId="0" xfId="0" applyNumberFormat="1" applyFont="1" applyFill="1" applyBorder="1" applyAlignment="1"/>
    <xf numFmtId="37" fontId="15" fillId="0" borderId="0" xfId="0" quotePrefix="1" applyNumberFormat="1" applyFont="1" applyFill="1" applyBorder="1" applyAlignment="1">
      <alignment horizontal="center"/>
    </xf>
    <xf numFmtId="0" fontId="7" fillId="0" borderId="0" xfId="33" applyFont="1" applyFill="1" applyBorder="1" applyAlignment="1">
      <alignment horizontal="center" wrapText="1"/>
    </xf>
    <xf numFmtId="0" fontId="7" fillId="0" borderId="0" xfId="33" applyFont="1" applyFill="1" applyBorder="1"/>
    <xf numFmtId="0" fontId="16" fillId="0" borderId="0" xfId="33" applyFont="1" applyFill="1" applyBorder="1" applyAlignment="1">
      <alignment horizontal="center"/>
    </xf>
    <xf numFmtId="0" fontId="16" fillId="0" borderId="0" xfId="33" applyFont="1" applyFill="1" applyBorder="1" applyAlignment="1">
      <alignment vertical="center"/>
    </xf>
    <xf numFmtId="37" fontId="16" fillId="0" borderId="0" xfId="0" applyNumberFormat="1" applyFont="1" applyFill="1" applyAlignment="1"/>
    <xf numFmtId="37" fontId="16" fillId="0" borderId="0" xfId="0" applyNumberFormat="1" applyFont="1" applyFill="1" applyBorder="1" applyAlignment="1"/>
    <xf numFmtId="37" fontId="28" fillId="0" borderId="0" xfId="36" applyNumberFormat="1" applyFont="1" applyFill="1" applyBorder="1" applyAlignment="1">
      <alignment horizontal="center" wrapText="1"/>
    </xf>
    <xf numFmtId="37" fontId="57" fillId="0" borderId="0" xfId="36" applyNumberFormat="1" applyFont="1" applyFill="1" applyBorder="1" applyAlignment="1">
      <alignment horizontal="left" wrapText="1"/>
    </xf>
    <xf numFmtId="0" fontId="15" fillId="0" borderId="37" xfId="33" applyFont="1" applyFill="1" applyBorder="1" applyAlignment="1"/>
    <xf numFmtId="0" fontId="15" fillId="0" borderId="36" xfId="33" applyFont="1" applyFill="1" applyBorder="1" applyAlignment="1"/>
    <xf numFmtId="0" fontId="15" fillId="0" borderId="42" xfId="33" applyFont="1" applyFill="1" applyBorder="1" applyAlignment="1"/>
    <xf numFmtId="0" fontId="44" fillId="0" borderId="22" xfId="33" applyFont="1" applyFill="1" applyBorder="1" applyAlignment="1">
      <alignment horizontal="center" vertical="center" wrapText="1"/>
    </xf>
    <xf numFmtId="37" fontId="16" fillId="0" borderId="22" xfId="33" applyNumberFormat="1" applyFont="1" applyFill="1" applyBorder="1" applyAlignment="1">
      <alignment horizontal="right"/>
    </xf>
    <xf numFmtId="37" fontId="7" fillId="0" borderId="22" xfId="33" applyNumberFormat="1" applyFont="1" applyFill="1" applyBorder="1" applyAlignment="1">
      <alignment horizontal="right"/>
    </xf>
    <xf numFmtId="37" fontId="7" fillId="0" borderId="30" xfId="33" applyNumberFormat="1" applyFont="1" applyFill="1" applyBorder="1"/>
    <xf numFmtId="37" fontId="8" fillId="0" borderId="31" xfId="33" applyNumberFormat="1" applyFont="1" applyFill="1" applyBorder="1"/>
    <xf numFmtId="0" fontId="38" fillId="0" borderId="0" xfId="33" applyFont="1" applyFill="1" applyBorder="1" applyAlignment="1">
      <alignment horizontal="center" vertical="center" wrapText="1"/>
    </xf>
    <xf numFmtId="0" fontId="16" fillId="0" borderId="37" xfId="33" applyFont="1" applyFill="1" applyBorder="1" applyAlignment="1">
      <alignment horizontal="center"/>
    </xf>
    <xf numFmtId="0" fontId="16" fillId="0" borderId="42" xfId="33" applyFont="1" applyFill="1" applyBorder="1" applyAlignment="1">
      <alignment horizontal="center"/>
    </xf>
    <xf numFmtId="5" fontId="16" fillId="0" borderId="22" xfId="33" applyNumberFormat="1" applyFont="1" applyFill="1" applyBorder="1"/>
    <xf numFmtId="5" fontId="7" fillId="0" borderId="24" xfId="33" applyNumberFormat="1" applyFont="1" applyFill="1" applyBorder="1"/>
    <xf numFmtId="5" fontId="7" fillId="0" borderId="22" xfId="33" applyNumberFormat="1" applyFont="1" applyFill="1" applyBorder="1"/>
    <xf numFmtId="5" fontId="8" fillId="0" borderId="20" xfId="33" applyNumberFormat="1" applyFont="1" applyFill="1" applyBorder="1"/>
    <xf numFmtId="165" fontId="16" fillId="0" borderId="29" xfId="33" applyNumberFormat="1" applyFont="1" applyFill="1" applyBorder="1"/>
    <xf numFmtId="0" fontId="7" fillId="0" borderId="28" xfId="33" applyFont="1" applyFill="1" applyBorder="1" applyAlignment="1">
      <alignment horizontal="center" wrapText="1"/>
    </xf>
    <xf numFmtId="37" fontId="7" fillId="0" borderId="43" xfId="33" applyNumberFormat="1" applyFont="1" applyFill="1" applyBorder="1"/>
    <xf numFmtId="37" fontId="38" fillId="0" borderId="0" xfId="14" applyNumberFormat="1" applyFont="1" applyFill="1" applyBorder="1" applyAlignment="1">
      <alignment horizontal="center" vertical="center"/>
    </xf>
    <xf numFmtId="0" fontId="11" fillId="0" borderId="29" xfId="33" applyFont="1" applyFill="1" applyBorder="1" applyAlignment="1">
      <alignment horizontal="center" vertical="center" wrapText="1"/>
    </xf>
    <xf numFmtId="0" fontId="65" fillId="0" borderId="29" xfId="33" applyFont="1" applyFill="1" applyBorder="1" applyAlignment="1">
      <alignment horizontal="center" vertical="center" wrapText="1"/>
    </xf>
    <xf numFmtId="0" fontId="27" fillId="0" borderId="22" xfId="33" applyFont="1" applyFill="1" applyBorder="1" applyAlignment="1">
      <alignment horizontal="center" vertical="center" wrapText="1"/>
    </xf>
    <xf numFmtId="0" fontId="27" fillId="0" borderId="29" xfId="33" applyFont="1" applyFill="1" applyBorder="1" applyAlignment="1">
      <alignment horizontal="center" vertical="center" wrapText="1"/>
    </xf>
    <xf numFmtId="0" fontId="16" fillId="0" borderId="44" xfId="33" applyFont="1" applyFill="1" applyBorder="1"/>
    <xf numFmtId="0" fontId="7" fillId="0" borderId="45" xfId="33" applyFont="1" applyFill="1" applyBorder="1" applyAlignment="1">
      <alignment horizontal="center" wrapText="1"/>
    </xf>
    <xf numFmtId="5" fontId="8" fillId="0" borderId="46" xfId="33" applyNumberFormat="1" applyFont="1" applyFill="1" applyBorder="1"/>
    <xf numFmtId="37" fontId="42" fillId="0" borderId="0" xfId="0" applyNumberFormat="1" applyFont="1" applyFill="1" applyAlignment="1">
      <alignment horizontal="right"/>
    </xf>
    <xf numFmtId="37" fontId="42" fillId="0" borderId="0" xfId="0" applyNumberFormat="1" applyFont="1" applyFill="1"/>
    <xf numFmtId="37" fontId="62" fillId="0" borderId="0" xfId="0" applyNumberFormat="1" applyFont="1" applyFill="1" applyBorder="1" applyAlignment="1">
      <alignment vertical="top"/>
    </xf>
    <xf numFmtId="37" fontId="42" fillId="0" borderId="0" xfId="0" applyNumberFormat="1" applyFont="1" applyFill="1" applyAlignment="1">
      <alignment vertical="top"/>
    </xf>
    <xf numFmtId="37" fontId="68" fillId="0" borderId="6" xfId="35" applyNumberFormat="1" applyFont="1" applyFill="1" applyBorder="1" applyAlignment="1">
      <alignment horizontal="center" wrapText="1"/>
    </xf>
    <xf numFmtId="37" fontId="15" fillId="0" borderId="2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37" fontId="63" fillId="0" borderId="0" xfId="0" applyNumberFormat="1" applyFont="1" applyFill="1" applyBorder="1" applyAlignment="1">
      <alignment horizontal="center" wrapText="1"/>
    </xf>
    <xf numFmtId="37" fontId="38" fillId="0" borderId="0" xfId="35" applyNumberFormat="1" applyFont="1" applyFill="1" applyBorder="1" applyAlignment="1">
      <alignment horizontal="center" vertical="center"/>
    </xf>
    <xf numFmtId="37" fontId="53" fillId="0" borderId="0" xfId="0" applyNumberFormat="1" applyFont="1" applyFill="1" applyAlignment="1">
      <alignment vertical="top"/>
    </xf>
    <xf numFmtId="37" fontId="50" fillId="0" borderId="0" xfId="0" applyNumberFormat="1" applyFont="1" applyFill="1" applyAlignment="1"/>
    <xf numFmtId="37" fontId="50" fillId="0" borderId="0" xfId="0" applyNumberFormat="1" applyFont="1" applyFill="1" applyAlignment="1">
      <alignment horizontal="left"/>
    </xf>
    <xf numFmtId="0" fontId="11" fillId="0" borderId="23" xfId="33" applyFont="1" applyFill="1" applyBorder="1" applyAlignment="1">
      <alignment horizontal="center" vertical="center" wrapText="1"/>
    </xf>
    <xf numFmtId="5" fontId="7" fillId="0" borderId="25" xfId="33" applyNumberFormat="1" applyFont="1" applyFill="1" applyBorder="1"/>
    <xf numFmtId="0" fontId="16" fillId="0" borderId="47" xfId="33" applyFont="1" applyFill="1" applyBorder="1" applyAlignment="1">
      <alignment horizontal="center" wrapText="1"/>
    </xf>
    <xf numFmtId="37" fontId="27" fillId="0" borderId="0" xfId="18" applyNumberFormat="1" applyFont="1" applyFill="1" applyAlignment="1">
      <alignment horizontal="left" vertical="top" wrapText="1"/>
    </xf>
    <xf numFmtId="37" fontId="16" fillId="0" borderId="0" xfId="0" applyNumberFormat="1" applyFont="1" applyFill="1" applyBorder="1" applyAlignment="1">
      <alignment horizontal="center" wrapText="1"/>
    </xf>
    <xf numFmtId="0" fontId="7" fillId="0" borderId="32" xfId="33" applyFont="1" applyFill="1" applyBorder="1" applyAlignment="1">
      <alignment horizontal="center" wrapText="1"/>
    </xf>
    <xf numFmtId="0" fontId="16" fillId="0" borderId="49" xfId="33" applyFont="1" applyFill="1" applyBorder="1"/>
    <xf numFmtId="5" fontId="8" fillId="0" borderId="2" xfId="33" applyNumberFormat="1" applyFont="1" applyFill="1" applyBorder="1"/>
    <xf numFmtId="5" fontId="8" fillId="0" borderId="0" xfId="33" applyNumberFormat="1" applyFont="1" applyFill="1" applyBorder="1"/>
    <xf numFmtId="5" fontId="8" fillId="0" borderId="24" xfId="33" applyNumberFormat="1" applyFont="1" applyFill="1" applyBorder="1"/>
    <xf numFmtId="5" fontId="8" fillId="0" borderId="22" xfId="33" applyNumberFormat="1" applyFont="1" applyFill="1" applyBorder="1"/>
    <xf numFmtId="0" fontId="7" fillId="0" borderId="22" xfId="33" applyFont="1" applyFill="1" applyBorder="1"/>
    <xf numFmtId="37" fontId="11" fillId="0" borderId="22" xfId="14" applyNumberFormat="1" applyFont="1" applyFill="1" applyBorder="1" applyAlignment="1">
      <alignment horizontal="center" vertical="center"/>
    </xf>
    <xf numFmtId="5" fontId="8" fillId="0" borderId="41" xfId="33" applyNumberFormat="1" applyFont="1" applyFill="1" applyBorder="1"/>
    <xf numFmtId="5" fontId="8" fillId="0" borderId="32" xfId="33" applyNumberFormat="1" applyFont="1" applyFill="1" applyBorder="1"/>
    <xf numFmtId="0" fontId="16" fillId="0" borderId="27" xfId="33" applyFont="1" applyFill="1" applyBorder="1" applyAlignment="1">
      <alignment horizontal="center" wrapText="1"/>
    </xf>
    <xf numFmtId="0" fontId="16" fillId="0" borderId="28" xfId="33" applyFont="1" applyFill="1" applyBorder="1" applyAlignment="1">
      <alignment horizontal="center" wrapText="1"/>
    </xf>
    <xf numFmtId="37" fontId="71" fillId="0" borderId="0" xfId="14" applyNumberFormat="1" applyFont="1" applyFill="1" applyBorder="1" applyAlignment="1">
      <alignment horizontal="center" vertical="center"/>
    </xf>
    <xf numFmtId="0" fontId="15" fillId="0" borderId="0" xfId="33" applyFont="1" applyFill="1" applyBorder="1" applyAlignment="1">
      <alignment horizontal="center" wrapText="1"/>
    </xf>
    <xf numFmtId="5" fontId="15" fillId="0" borderId="0" xfId="33" applyNumberFormat="1" applyFont="1" applyFill="1" applyBorder="1"/>
    <xf numFmtId="37" fontId="15" fillId="0" borderId="0" xfId="33" applyNumberFormat="1" applyFont="1" applyFill="1" applyBorder="1"/>
    <xf numFmtId="37" fontId="8" fillId="0" borderId="0" xfId="33" applyNumberFormat="1" applyFont="1" applyFill="1" applyBorder="1"/>
    <xf numFmtId="0" fontId="11" fillId="0" borderId="22" xfId="33" applyFont="1" applyFill="1" applyBorder="1" applyAlignment="1">
      <alignment horizontal="center" vertical="center" wrapText="1"/>
    </xf>
    <xf numFmtId="37" fontId="11" fillId="0" borderId="29" xfId="14" applyNumberFormat="1" applyFont="1" applyFill="1" applyBorder="1" applyAlignment="1">
      <alignment horizontal="center" vertical="center"/>
    </xf>
    <xf numFmtId="37" fontId="7" fillId="0" borderId="50" xfId="33" applyNumberFormat="1" applyFont="1" applyFill="1" applyBorder="1"/>
    <xf numFmtId="5" fontId="7" fillId="0" borderId="50" xfId="33" applyNumberFormat="1" applyFont="1" applyFill="1" applyBorder="1"/>
    <xf numFmtId="5" fontId="7" fillId="0" borderId="8" xfId="33" applyNumberFormat="1" applyFont="1" applyFill="1" applyBorder="1"/>
    <xf numFmtId="5" fontId="7" fillId="0" borderId="43" xfId="33" applyNumberFormat="1" applyFont="1" applyFill="1" applyBorder="1"/>
    <xf numFmtId="166" fontId="27" fillId="0" borderId="0" xfId="34" applyNumberFormat="1" applyFont="1" applyFill="1" applyBorder="1"/>
    <xf numFmtId="5" fontId="64" fillId="0" borderId="0" xfId="0" applyNumberFormat="1" applyFont="1" applyFill="1" applyBorder="1" applyAlignment="1">
      <alignment horizontal="right" vertical="center"/>
    </xf>
    <xf numFmtId="37" fontId="64" fillId="0" borderId="0" xfId="0" applyNumberFormat="1" applyFont="1" applyFill="1" applyBorder="1" applyAlignment="1">
      <alignment horizontal="right" vertical="center"/>
    </xf>
    <xf numFmtId="5" fontId="27" fillId="0" borderId="33" xfId="7" applyNumberFormat="1" applyFont="1" applyFill="1" applyBorder="1"/>
    <xf numFmtId="5" fontId="27" fillId="0" borderId="14" xfId="7" applyNumberFormat="1" applyFont="1" applyFill="1" applyBorder="1"/>
    <xf numFmtId="37" fontId="16" fillId="0" borderId="0" xfId="0" applyNumberFormat="1" applyFont="1" applyFill="1" applyBorder="1" applyAlignment="1">
      <alignment horizontal="center" wrapText="1"/>
    </xf>
    <xf numFmtId="37" fontId="16" fillId="3" borderId="1" xfId="0" applyNumberFormat="1" applyFont="1" applyFill="1" applyBorder="1" applyAlignment="1">
      <alignment horizontal="center" wrapText="1"/>
    </xf>
    <xf numFmtId="37" fontId="72" fillId="3" borderId="0" xfId="0" applyNumberFormat="1" applyFont="1" applyFill="1" applyBorder="1" applyAlignment="1">
      <alignment horizontal="center" vertical="center" wrapText="1"/>
    </xf>
    <xf numFmtId="37" fontId="7" fillId="3" borderId="0" xfId="0" applyNumberFormat="1" applyFont="1" applyFill="1"/>
    <xf numFmtId="5" fontId="7" fillId="3" borderId="0" xfId="0" applyNumberFormat="1" applyFont="1" applyFill="1"/>
    <xf numFmtId="5" fontId="7" fillId="3" borderId="2" xfId="0" applyNumberFormat="1" applyFont="1" applyFill="1" applyBorder="1"/>
    <xf numFmtId="5" fontId="7" fillId="3" borderId="3" xfId="0" applyNumberFormat="1" applyFont="1" applyFill="1" applyBorder="1"/>
    <xf numFmtId="37" fontId="73" fillId="3" borderId="0" xfId="0" applyNumberFormat="1" applyFont="1" applyFill="1" applyAlignment="1">
      <alignment horizontal="center" vertical="center" wrapText="1"/>
    </xf>
    <xf numFmtId="37" fontId="11" fillId="3" borderId="0" xfId="0" applyNumberFormat="1" applyFont="1" applyFill="1" applyAlignment="1">
      <alignment horizontal="center" vertical="center" wrapText="1"/>
    </xf>
    <xf numFmtId="37" fontId="11" fillId="3" borderId="0" xfId="0" applyNumberFormat="1" applyFont="1" applyFill="1" applyBorder="1" applyAlignment="1">
      <alignment horizontal="center" vertical="center" wrapText="1"/>
    </xf>
    <xf numFmtId="5" fontId="7" fillId="3" borderId="0" xfId="14" applyNumberFormat="1" applyFont="1" applyFill="1"/>
    <xf numFmtId="37" fontId="7" fillId="3" borderId="0" xfId="14" applyNumberFormat="1" applyFont="1" applyFill="1"/>
    <xf numFmtId="5" fontId="14" fillId="3" borderId="3" xfId="0" applyNumberFormat="1" applyFont="1" applyFill="1" applyBorder="1"/>
    <xf numFmtId="37" fontId="75" fillId="0" borderId="3" xfId="0" applyNumberFormat="1" applyFont="1" applyFill="1" applyBorder="1" applyAlignment="1">
      <alignment horizontal="center" wrapText="1"/>
    </xf>
    <xf numFmtId="37" fontId="15" fillId="3" borderId="35" xfId="0" applyNumberFormat="1" applyFont="1" applyFill="1" applyBorder="1" applyAlignment="1">
      <alignment horizontal="center" vertical="center"/>
    </xf>
    <xf numFmtId="37" fontId="15" fillId="0" borderId="35" xfId="0" applyNumberFormat="1" applyFont="1" applyFill="1" applyBorder="1" applyAlignment="1">
      <alignment horizontal="center" vertical="center"/>
    </xf>
    <xf numFmtId="37" fontId="15" fillId="0" borderId="35" xfId="0" applyNumberFormat="1" applyFont="1" applyFill="1" applyBorder="1" applyAlignment="1">
      <alignment horizontal="center" vertical="center" wrapText="1"/>
    </xf>
    <xf numFmtId="37" fontId="15" fillId="0" borderId="8" xfId="0" applyNumberFormat="1" applyFont="1" applyFill="1" applyBorder="1" applyAlignment="1">
      <alignment horizontal="center"/>
    </xf>
    <xf numFmtId="37" fontId="63" fillId="0" borderId="0" xfId="0" applyNumberFormat="1" applyFont="1" applyFill="1" applyBorder="1" applyAlignment="1">
      <alignment horizontal="center" wrapText="1"/>
    </xf>
    <xf numFmtId="37" fontId="15" fillId="0" borderId="35" xfId="0" quotePrefix="1" applyNumberFormat="1" applyFont="1" applyFill="1" applyBorder="1" applyAlignment="1">
      <alignment horizontal="center" vertical="center"/>
    </xf>
    <xf numFmtId="37" fontId="16" fillId="3" borderId="11" xfId="0" applyNumberFormat="1" applyFont="1" applyFill="1" applyBorder="1" applyAlignment="1">
      <alignment horizontal="center" wrapText="1"/>
    </xf>
    <xf numFmtId="37" fontId="16" fillId="3" borderId="1" xfId="0" applyNumberFormat="1" applyFont="1" applyFill="1" applyBorder="1" applyAlignment="1">
      <alignment horizontal="center" wrapText="1"/>
    </xf>
    <xf numFmtId="37" fontId="63" fillId="3" borderId="11" xfId="0" applyNumberFormat="1" applyFont="1" applyFill="1" applyBorder="1" applyAlignment="1">
      <alignment horizontal="center" wrapText="1"/>
    </xf>
    <xf numFmtId="37" fontId="27" fillId="0" borderId="0" xfId="18" applyNumberFormat="1" applyFont="1" applyFill="1" applyAlignment="1">
      <alignment horizontal="left" vertical="top" wrapText="1"/>
    </xf>
    <xf numFmtId="37" fontId="54" fillId="0" borderId="0" xfId="0" applyNumberFormat="1" applyFont="1" applyFill="1" applyAlignment="1">
      <alignment horizontal="left" vertical="top" wrapText="1"/>
    </xf>
    <xf numFmtId="37" fontId="16" fillId="0" borderId="0" xfId="0" applyNumberFormat="1" applyFont="1" applyFill="1" applyBorder="1" applyAlignment="1">
      <alignment horizontal="center" wrapText="1"/>
    </xf>
    <xf numFmtId="37" fontId="50" fillId="0" borderId="0" xfId="0" applyNumberFormat="1" applyFont="1" applyFill="1" applyAlignment="1">
      <alignment horizontal="left" vertical="top" wrapText="1"/>
    </xf>
    <xf numFmtId="0" fontId="50" fillId="0" borderId="0" xfId="0" applyNumberFormat="1" applyFont="1" applyFill="1" applyAlignment="1">
      <alignment horizontal="left" vertical="top" wrapText="1"/>
    </xf>
    <xf numFmtId="37" fontId="61" fillId="0" borderId="8" xfId="0" applyNumberFormat="1" applyFont="1" applyFill="1" applyBorder="1" applyAlignment="1">
      <alignment horizontal="center"/>
    </xf>
    <xf numFmtId="37" fontId="54" fillId="0" borderId="0" xfId="18" applyNumberFormat="1" applyFont="1" applyFill="1" applyAlignment="1">
      <alignment horizontal="left" vertical="top" wrapText="1"/>
    </xf>
    <xf numFmtId="37" fontId="54" fillId="0" borderId="0" xfId="35" applyNumberFormat="1" applyFont="1" applyFill="1" applyAlignment="1">
      <alignment horizontal="left" vertical="top" wrapText="1"/>
    </xf>
    <xf numFmtId="37" fontId="11" fillId="0" borderId="0" xfId="0" applyNumberFormat="1" applyFont="1" applyFill="1" applyBorder="1" applyAlignment="1">
      <alignment horizontal="center" vertical="center" wrapText="1"/>
    </xf>
    <xf numFmtId="37" fontId="28" fillId="0" borderId="0" xfId="35" applyNumberFormat="1" applyFont="1" applyFill="1" applyBorder="1" applyAlignment="1">
      <alignment horizontal="center" wrapText="1"/>
    </xf>
    <xf numFmtId="0" fontId="15" fillId="0" borderId="27" xfId="33" applyFont="1" applyFill="1" applyBorder="1" applyAlignment="1">
      <alignment horizontal="center" vertical="center" wrapText="1"/>
    </xf>
    <xf numFmtId="0" fontId="15" fillId="0" borderId="26" xfId="33" applyFont="1" applyFill="1" applyBorder="1" applyAlignment="1">
      <alignment horizontal="center" vertical="center" wrapText="1"/>
    </xf>
    <xf numFmtId="0" fontId="15" fillId="0" borderId="28" xfId="33" applyFont="1" applyFill="1" applyBorder="1" applyAlignment="1">
      <alignment horizontal="center" vertical="center" wrapText="1"/>
    </xf>
    <xf numFmtId="0" fontId="15" fillId="0" borderId="27" xfId="33" applyFont="1" applyFill="1" applyBorder="1" applyAlignment="1">
      <alignment horizontal="center" wrapText="1"/>
    </xf>
    <xf numFmtId="0" fontId="15" fillId="0" borderId="26" xfId="33" applyFont="1" applyFill="1" applyBorder="1" applyAlignment="1">
      <alignment horizontal="center" wrapText="1"/>
    </xf>
    <xf numFmtId="0" fontId="15" fillId="0" borderId="28" xfId="33" applyFont="1" applyFill="1" applyBorder="1" applyAlignment="1">
      <alignment horizontal="center" wrapText="1"/>
    </xf>
    <xf numFmtId="0" fontId="7" fillId="0" borderId="41" xfId="33" applyFont="1" applyFill="1" applyBorder="1" applyAlignment="1">
      <alignment horizontal="center" wrapText="1"/>
    </xf>
    <xf numFmtId="0" fontId="7" fillId="0" borderId="32" xfId="33" applyFont="1" applyFill="1" applyBorder="1" applyAlignment="1">
      <alignment horizontal="center" wrapText="1"/>
    </xf>
    <xf numFmtId="37" fontId="11" fillId="0" borderId="36" xfId="14" applyNumberFormat="1" applyFont="1" applyFill="1" applyBorder="1" applyAlignment="1">
      <alignment horizontal="center" vertical="center" wrapText="1"/>
    </xf>
    <xf numFmtId="0" fontId="16" fillId="0" borderId="42" xfId="33" applyFont="1" applyFill="1" applyBorder="1" applyAlignment="1">
      <alignment horizontal="center" wrapText="1"/>
    </xf>
    <xf numFmtId="0" fontId="16" fillId="0" borderId="48" xfId="33" applyFont="1" applyFill="1" applyBorder="1" applyAlignment="1">
      <alignment horizontal="center" wrapText="1"/>
    </xf>
    <xf numFmtId="0" fontId="9" fillId="0" borderId="27" xfId="33" applyFont="1" applyFill="1" applyBorder="1" applyAlignment="1">
      <alignment horizontal="center" wrapText="1"/>
    </xf>
    <xf numFmtId="0" fontId="9" fillId="0" borderId="26" xfId="33" applyFont="1" applyFill="1" applyBorder="1" applyAlignment="1">
      <alignment horizontal="center" wrapText="1"/>
    </xf>
    <xf numFmtId="0" fontId="9" fillId="0" borderId="28" xfId="33" applyFont="1" applyFill="1" applyBorder="1" applyAlignment="1">
      <alignment horizontal="center" wrapText="1"/>
    </xf>
    <xf numFmtId="0" fontId="9" fillId="0" borderId="37" xfId="33" applyFont="1" applyFill="1" applyBorder="1" applyAlignment="1">
      <alignment horizontal="center" wrapText="1"/>
    </xf>
    <xf numFmtId="0" fontId="9" fillId="0" borderId="36" xfId="33" applyFont="1" applyFill="1" applyBorder="1" applyAlignment="1">
      <alignment horizontal="center" wrapText="1"/>
    </xf>
    <xf numFmtId="0" fontId="16" fillId="0" borderId="26" xfId="33" applyFont="1" applyFill="1" applyBorder="1" applyAlignment="1">
      <alignment horizontal="center" wrapText="1"/>
    </xf>
    <xf numFmtId="0" fontId="16" fillId="0" borderId="41" xfId="33" applyFont="1" applyFill="1" applyBorder="1" applyAlignment="1">
      <alignment horizontal="center" wrapText="1"/>
    </xf>
    <xf numFmtId="0" fontId="16" fillId="0" borderId="1" xfId="33" applyFont="1" applyFill="1" applyBorder="1" applyAlignment="1">
      <alignment horizontal="center" wrapText="1"/>
    </xf>
    <xf numFmtId="0" fontId="16" fillId="0" borderId="32" xfId="33" applyFont="1" applyFill="1" applyBorder="1" applyAlignment="1">
      <alignment horizontal="center" wrapText="1"/>
    </xf>
    <xf numFmtId="0" fontId="32" fillId="0" borderId="33" xfId="14" quotePrefix="1" applyFont="1" applyFill="1" applyBorder="1" applyAlignment="1">
      <alignment horizontal="center" wrapText="1"/>
    </xf>
    <xf numFmtId="0" fontId="32" fillId="0" borderId="2" xfId="14" quotePrefix="1" applyFont="1" applyFill="1" applyBorder="1" applyAlignment="1">
      <alignment horizontal="center" wrapText="1"/>
    </xf>
    <xf numFmtId="0" fontId="32" fillId="0" borderId="38" xfId="14" quotePrefix="1" applyFont="1" applyFill="1" applyBorder="1" applyAlignment="1">
      <alignment horizontal="center" wrapText="1"/>
    </xf>
    <xf numFmtId="0" fontId="27" fillId="0" borderId="12" xfId="14" applyFont="1" applyFill="1" applyBorder="1" applyAlignment="1">
      <alignment horizontal="center" wrapText="1"/>
    </xf>
    <xf numFmtId="0" fontId="27" fillId="0" borderId="13" xfId="14" applyFont="1" applyFill="1" applyBorder="1" applyAlignment="1">
      <alignment horizontal="center" wrapText="1"/>
    </xf>
    <xf numFmtId="0" fontId="27" fillId="0" borderId="14" xfId="14" applyFont="1" applyFill="1" applyBorder="1" applyAlignment="1">
      <alignment horizontal="center" wrapText="1"/>
    </xf>
    <xf numFmtId="0" fontId="27" fillId="0" borderId="15" xfId="14" applyFont="1" applyFill="1" applyBorder="1" applyAlignment="1">
      <alignment horizontal="center" wrapText="1"/>
    </xf>
    <xf numFmtId="0" fontId="32" fillId="0" borderId="12" xfId="14" applyFont="1" applyFill="1" applyBorder="1" applyAlignment="1">
      <alignment horizontal="center" wrapText="1"/>
    </xf>
    <xf numFmtId="0" fontId="32" fillId="0" borderId="1" xfId="14" applyFont="1" applyFill="1" applyBorder="1" applyAlignment="1">
      <alignment horizontal="center" wrapText="1"/>
    </xf>
    <xf numFmtId="0" fontId="32" fillId="0" borderId="13" xfId="14" applyFont="1" applyFill="1" applyBorder="1" applyAlignment="1">
      <alignment horizontal="center" wrapText="1"/>
    </xf>
    <xf numFmtId="0" fontId="28" fillId="0" borderId="12" xfId="14" quotePrefix="1" applyFont="1" applyFill="1" applyBorder="1" applyAlignment="1">
      <alignment horizontal="center" wrapText="1"/>
    </xf>
    <xf numFmtId="0" fontId="28" fillId="0" borderId="13" xfId="14" quotePrefix="1" applyFont="1" applyFill="1" applyBorder="1" applyAlignment="1">
      <alignment horizontal="center" wrapText="1"/>
    </xf>
    <xf numFmtId="37" fontId="79" fillId="0" borderId="0" xfId="0" applyNumberFormat="1" applyFont="1" applyFill="1" applyBorder="1" applyAlignment="1">
      <alignment horizontal="center" vertical="center" wrapText="1"/>
    </xf>
    <xf numFmtId="37" fontId="80" fillId="0" borderId="0" xfId="0" quotePrefix="1" applyNumberFormat="1" applyFont="1" applyFill="1" applyBorder="1" applyAlignment="1">
      <alignment horizontal="center" vertical="center" wrapText="1"/>
    </xf>
    <xf numFmtId="5" fontId="81" fillId="3" borderId="3" xfId="0" applyNumberFormat="1" applyFont="1" applyFill="1" applyBorder="1"/>
    <xf numFmtId="37" fontId="81" fillId="3" borderId="0" xfId="14" applyNumberFormat="1" applyFont="1" applyFill="1"/>
    <xf numFmtId="37" fontId="82" fillId="0" borderId="0" xfId="0" applyNumberFormat="1" applyFont="1" applyFill="1" applyAlignment="1">
      <alignment horizontal="right"/>
    </xf>
    <xf numFmtId="37" fontId="81" fillId="3" borderId="0" xfId="0" applyNumberFormat="1" applyFont="1" applyFill="1"/>
  </cellXfs>
  <cellStyles count="43">
    <cellStyle name="Comma" xfId="34" builtinId="3"/>
    <cellStyle name="Comma 2" xfId="1"/>
    <cellStyle name="Comma 2 2" xfId="29"/>
    <cellStyle name="Comma 3" xfId="2"/>
    <cellStyle name="Comma 4" xfId="3"/>
    <cellStyle name="Comma 4 2" xfId="4"/>
    <cellStyle name="Comma 5" xfId="5"/>
    <cellStyle name="Comma 6" xfId="6"/>
    <cellStyle name="Comma 6 2" xfId="28"/>
    <cellStyle name="Comma 7" xfId="7"/>
    <cellStyle name="Comma 7 2" xfId="8"/>
    <cellStyle name="Comma 7 3" xfId="36"/>
    <cellStyle name="Comma 7 4" xfId="38"/>
    <cellStyle name="Comma 8" xfId="39"/>
    <cellStyle name="Currency 2" xfId="9"/>
    <cellStyle name="Currency 2 2" xfId="10"/>
    <cellStyle name="Currency 3" xfId="11"/>
    <cellStyle name="Currency 3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5 2 2" xfId="30"/>
    <cellStyle name="Normal 5 2 3" xfId="31"/>
    <cellStyle name="Normal 5 2 4" xfId="32"/>
    <cellStyle name="Normal 5 2 5" xfId="33"/>
    <cellStyle name="Normal 5 3" xfId="35"/>
    <cellStyle name="Normal 5 4" xfId="40"/>
    <cellStyle name="Normal 5 5" xfId="41"/>
    <cellStyle name="Normal 5 6" xfId="37"/>
    <cellStyle name="Normal 6" xfId="20"/>
    <cellStyle name="Normal 7" xfId="21"/>
    <cellStyle name="Normal 7 2" xfId="22"/>
    <cellStyle name="Normal 8" xfId="26"/>
    <cellStyle name="Normal 8 2" xfId="27"/>
    <cellStyle name="Normal 9" xfId="42"/>
    <cellStyle name="Percent" xfId="23" builtinId="5"/>
    <cellStyle name="Percent 2" xfId="24"/>
    <cellStyle name="Percent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Y37" sqref="Y37"/>
    </sheetView>
  </sheetViews>
  <sheetFormatPr defaultColWidth="9.33203125" defaultRowHeight="13.2" x14ac:dyDescent="0.25"/>
  <cols>
    <col min="1" max="1" width="2.33203125" style="74" customWidth="1"/>
    <col min="2" max="2" width="20.6640625" style="74" customWidth="1"/>
    <col min="3" max="3" width="14.109375" style="74" bestFit="1" customWidth="1"/>
    <col min="4" max="4" width="1.77734375" style="74" customWidth="1"/>
    <col min="5" max="5" width="14.5546875" style="74" bestFit="1" customWidth="1"/>
    <col min="6" max="6" width="12.5546875" style="74" bestFit="1" customWidth="1"/>
    <col min="7" max="7" width="14.109375" style="74" bestFit="1" customWidth="1"/>
    <col min="8" max="8" width="2.77734375" style="193" customWidth="1"/>
    <col min="9" max="9" width="13.33203125" style="74" bestFit="1" customWidth="1"/>
    <col min="10" max="10" width="1.77734375" style="74" customWidth="1"/>
    <col min="11" max="11" width="13.21875" style="74" bestFit="1" customWidth="1"/>
    <col min="12" max="12" width="1.77734375" style="74" customWidth="1"/>
    <col min="13" max="13" width="13.77734375" style="74" bestFit="1" customWidth="1"/>
    <col min="14" max="14" width="1.77734375" style="74" customWidth="1"/>
    <col min="15" max="15" width="13.77734375" style="74" customWidth="1"/>
    <col min="16" max="16" width="2.77734375" style="193" customWidth="1"/>
    <col min="17" max="20" width="14.33203125" style="74" customWidth="1"/>
    <col min="21" max="21" width="2.6640625" style="74" customWidth="1"/>
    <col min="22" max="22" width="15" style="74" customWidth="1"/>
    <col min="23" max="25" width="14.33203125" style="74" customWidth="1"/>
    <col min="26" max="16384" width="9.33203125" style="74"/>
  </cols>
  <sheetData>
    <row r="1" spans="1:25" ht="18" customHeight="1" x14ac:dyDescent="0.35">
      <c r="B1" s="18" t="s">
        <v>149</v>
      </c>
      <c r="Y1" s="19" t="s">
        <v>180</v>
      </c>
    </row>
    <row r="2" spans="1:25" ht="15.6" x14ac:dyDescent="0.3">
      <c r="B2" s="20"/>
      <c r="Y2" s="461" t="s">
        <v>189</v>
      </c>
    </row>
    <row r="3" spans="1:25" s="303" customFormat="1" ht="14.4" thickBot="1" x14ac:dyDescent="0.3">
      <c r="B3" s="12"/>
      <c r="C3" s="2">
        <v>-1</v>
      </c>
      <c r="D3" s="2"/>
      <c r="E3" s="2">
        <v>-2</v>
      </c>
      <c r="F3" s="2">
        <v>-3</v>
      </c>
      <c r="G3" s="2">
        <v>-4</v>
      </c>
      <c r="H3" s="301"/>
      <c r="I3" s="2">
        <v>-5</v>
      </c>
      <c r="J3" s="2"/>
      <c r="K3" s="151" t="s">
        <v>65</v>
      </c>
      <c r="L3" s="2"/>
      <c r="M3" s="151" t="s">
        <v>68</v>
      </c>
      <c r="N3" s="302"/>
      <c r="O3" s="151" t="s">
        <v>69</v>
      </c>
      <c r="P3" s="3"/>
      <c r="Q3" s="2">
        <v>-9</v>
      </c>
      <c r="R3" s="2">
        <v>-10</v>
      </c>
      <c r="S3" s="2">
        <v>-11</v>
      </c>
      <c r="T3" s="2">
        <v>-12</v>
      </c>
      <c r="U3" s="3"/>
      <c r="V3" s="2">
        <v>-13</v>
      </c>
      <c r="W3" s="2">
        <v>-14</v>
      </c>
      <c r="X3" s="2">
        <v>-15</v>
      </c>
      <c r="Y3" s="2">
        <v>-16</v>
      </c>
    </row>
    <row r="4" spans="1:25" s="246" customFormat="1" ht="18" customHeight="1" x14ac:dyDescent="0.25">
      <c r="C4" s="407" t="s">
        <v>150</v>
      </c>
      <c r="D4" s="407"/>
      <c r="E4" s="407"/>
      <c r="F4" s="407"/>
      <c r="G4" s="407"/>
      <c r="H4" s="247"/>
      <c r="I4" s="411" t="s">
        <v>60</v>
      </c>
      <c r="J4" s="411"/>
      <c r="K4" s="411"/>
      <c r="L4" s="411"/>
      <c r="M4" s="411"/>
      <c r="N4" s="411"/>
      <c r="O4" s="411"/>
      <c r="P4" s="247"/>
      <c r="Q4" s="408" t="s">
        <v>154</v>
      </c>
      <c r="R4" s="408"/>
      <c r="S4" s="408"/>
      <c r="T4" s="408"/>
      <c r="U4" s="353"/>
      <c r="V4" s="406" t="s">
        <v>152</v>
      </c>
      <c r="W4" s="406"/>
      <c r="X4" s="406"/>
      <c r="Y4" s="406"/>
    </row>
    <row r="5" spans="1:25" s="246" customFormat="1" ht="15" customHeight="1" x14ac:dyDescent="0.25">
      <c r="A5" s="316"/>
      <c r="B5" s="316"/>
      <c r="C5" s="16"/>
      <c r="D5" s="16"/>
      <c r="E5" s="16"/>
      <c r="F5" s="16"/>
      <c r="G5" s="16"/>
      <c r="H5" s="317"/>
      <c r="I5" s="409" t="s">
        <v>58</v>
      </c>
      <c r="J5" s="409"/>
      <c r="K5" s="409"/>
      <c r="L5" s="409"/>
      <c r="M5" s="409"/>
      <c r="N5" s="310"/>
      <c r="O5" s="351" t="s">
        <v>129</v>
      </c>
      <c r="P5" s="317"/>
      <c r="Q5" s="410" t="s">
        <v>168</v>
      </c>
      <c r="R5" s="410"/>
      <c r="S5" s="410"/>
      <c r="T5" s="410"/>
      <c r="U5" s="354"/>
      <c r="V5" s="414" t="s">
        <v>181</v>
      </c>
      <c r="W5" s="414"/>
      <c r="X5" s="414"/>
      <c r="Y5" s="412" t="s">
        <v>152</v>
      </c>
    </row>
    <row r="6" spans="1:25" s="234" customFormat="1" ht="84" customHeight="1" thickBot="1" x14ac:dyDescent="0.3">
      <c r="B6" s="245"/>
      <c r="C6" s="245" t="s">
        <v>97</v>
      </c>
      <c r="D6" s="245"/>
      <c r="E6" s="245" t="s">
        <v>137</v>
      </c>
      <c r="F6" s="245" t="s">
        <v>82</v>
      </c>
      <c r="G6" s="245" t="s">
        <v>151</v>
      </c>
      <c r="H6" s="352"/>
      <c r="I6" s="245" t="s">
        <v>59</v>
      </c>
      <c r="J6" s="405" t="s">
        <v>131</v>
      </c>
      <c r="K6" s="405"/>
      <c r="L6" s="405"/>
      <c r="M6" s="245" t="s">
        <v>134</v>
      </c>
      <c r="N6" s="245"/>
      <c r="O6" s="307" t="s">
        <v>135</v>
      </c>
      <c r="P6" s="352"/>
      <c r="Q6" s="393" t="s">
        <v>83</v>
      </c>
      <c r="R6" s="245" t="s">
        <v>136</v>
      </c>
      <c r="S6" s="245" t="s">
        <v>33</v>
      </c>
      <c r="T6" s="245" t="s">
        <v>79</v>
      </c>
      <c r="U6" s="352"/>
      <c r="V6" s="393" t="s">
        <v>138</v>
      </c>
      <c r="W6" s="393" t="s">
        <v>139</v>
      </c>
      <c r="X6" s="393" t="s">
        <v>140</v>
      </c>
      <c r="Y6" s="413"/>
    </row>
    <row r="7" spans="1:25" s="4" customFormat="1" ht="16.8" x14ac:dyDescent="0.25">
      <c r="B7" s="5"/>
      <c r="C7" s="5"/>
      <c r="D7" s="5"/>
      <c r="E7" s="5"/>
      <c r="F7" s="5"/>
      <c r="G7" s="4" t="s">
        <v>130</v>
      </c>
      <c r="H7" s="5"/>
      <c r="I7" s="4" t="s">
        <v>124</v>
      </c>
      <c r="K7" s="4" t="s">
        <v>148</v>
      </c>
      <c r="M7" s="181" t="s">
        <v>144</v>
      </c>
      <c r="O7" s="4" t="s">
        <v>125</v>
      </c>
      <c r="P7" s="5"/>
      <c r="Q7" s="394" t="s">
        <v>127</v>
      </c>
      <c r="R7" s="5" t="s">
        <v>128</v>
      </c>
      <c r="S7" s="458" t="s">
        <v>190</v>
      </c>
      <c r="T7" s="457" t="s">
        <v>188</v>
      </c>
      <c r="U7" s="5"/>
      <c r="V7" s="399" t="s">
        <v>123</v>
      </c>
      <c r="W7" s="400" t="s">
        <v>126</v>
      </c>
      <c r="X7" s="401" t="s">
        <v>132</v>
      </c>
      <c r="Y7" s="401" t="s">
        <v>133</v>
      </c>
    </row>
    <row r="8" spans="1:25" ht="6" customHeight="1" x14ac:dyDescent="0.25">
      <c r="Q8" s="395"/>
      <c r="V8" s="395"/>
      <c r="W8" s="395"/>
      <c r="X8" s="395"/>
      <c r="Y8" s="395"/>
    </row>
    <row r="9" spans="1:25" s="72" customFormat="1" ht="13.2" customHeight="1" x14ac:dyDescent="0.25">
      <c r="B9" s="189" t="s">
        <v>0</v>
      </c>
      <c r="C9" s="189">
        <v>48741489</v>
      </c>
      <c r="D9" s="189"/>
      <c r="E9" s="71">
        <v>39960033</v>
      </c>
      <c r="F9" s="72">
        <v>3319971</v>
      </c>
      <c r="G9" s="72">
        <f t="shared" ref="G9:G31" si="0">C9+E9+F9</f>
        <v>92021493</v>
      </c>
      <c r="H9" s="189"/>
      <c r="I9" s="72">
        <f>'(B) Base Bud Adj'!T8</f>
        <v>-2364980</v>
      </c>
      <c r="K9" s="72">
        <f>'(E) Tuit Fee Disc-GF Adjust'!N8</f>
        <v>903300</v>
      </c>
      <c r="M9" s="72">
        <f>'(C) 12-13 Expenditure Adjust.'!G8</f>
        <v>-4265250</v>
      </c>
      <c r="O9" s="72">
        <f>'(D) Tuition Fee Revenue'!M8</f>
        <v>3570000</v>
      </c>
      <c r="P9" s="189"/>
      <c r="Q9" s="396">
        <f t="shared" ref="Q9:Q31" si="1">C9+K9+I9+M9</f>
        <v>43014559</v>
      </c>
      <c r="R9" s="72">
        <f t="shared" ref="R9:R31" si="2">E9+O9</f>
        <v>43530033</v>
      </c>
      <c r="S9" s="72">
        <f t="shared" ref="S9:S31" si="3">F9</f>
        <v>3319971</v>
      </c>
      <c r="T9" s="72">
        <f t="shared" ref="T9:T31" si="4">Q9+R9+S9</f>
        <v>89864563</v>
      </c>
      <c r="V9" s="402">
        <f>E9+'(E) Tuit Fee Disc-GF Adjust'!H8</f>
        <v>24142733</v>
      </c>
      <c r="W9" s="396">
        <f>'(D) Tuition Fee Revenue'!O8</f>
        <v>2267000</v>
      </c>
      <c r="X9" s="396">
        <f t="shared" ref="X9:X31" si="5">V9+W9</f>
        <v>26409733</v>
      </c>
      <c r="Y9" s="396">
        <f>Q9+X9+S9</f>
        <v>72744263</v>
      </c>
    </row>
    <row r="10" spans="1:25" ht="13.2" customHeight="1" x14ac:dyDescent="0.25">
      <c r="B10" s="193" t="s">
        <v>1</v>
      </c>
      <c r="C10" s="193">
        <v>44118320</v>
      </c>
      <c r="D10" s="193"/>
      <c r="E10" s="73">
        <v>19499000</v>
      </c>
      <c r="F10" s="74">
        <v>1449190</v>
      </c>
      <c r="G10" s="74">
        <f t="shared" si="0"/>
        <v>65066510</v>
      </c>
      <c r="I10" s="74">
        <f>'(B) Base Bud Adj'!T9</f>
        <v>-217510</v>
      </c>
      <c r="K10" s="74">
        <f>'(E) Tuit Fee Disc-GF Adjust'!N9</f>
        <v>-115500</v>
      </c>
      <c r="M10" s="74">
        <f>'(C) 12-13 Expenditure Adjust.'!G9</f>
        <v>-1000000</v>
      </c>
      <c r="O10" s="74">
        <f>'(D) Tuition Fee Revenue'!M9</f>
        <v>1863000</v>
      </c>
      <c r="Q10" s="395">
        <f t="shared" si="1"/>
        <v>42785310</v>
      </c>
      <c r="R10" s="74">
        <f t="shared" si="2"/>
        <v>21362000</v>
      </c>
      <c r="S10" s="74">
        <f t="shared" si="3"/>
        <v>1449190</v>
      </c>
      <c r="T10" s="74">
        <f t="shared" si="4"/>
        <v>65596500</v>
      </c>
      <c r="V10" s="403">
        <f>E10+'(E) Tuit Fee Disc-GF Adjust'!H9</f>
        <v>13283300</v>
      </c>
      <c r="W10" s="395">
        <f>'(D) Tuition Fee Revenue'!O9</f>
        <v>1258000</v>
      </c>
      <c r="X10" s="395">
        <f t="shared" si="5"/>
        <v>14541300</v>
      </c>
      <c r="Y10" s="395">
        <f t="shared" ref="Y9:Y31" si="6">Q10+X10+S10</f>
        <v>58775800</v>
      </c>
    </row>
    <row r="11" spans="1:25" ht="13.2" customHeight="1" x14ac:dyDescent="0.25">
      <c r="B11" s="193" t="s">
        <v>2</v>
      </c>
      <c r="C11" s="193">
        <v>81330222</v>
      </c>
      <c r="D11" s="193"/>
      <c r="E11" s="73">
        <v>81524000</v>
      </c>
      <c r="F11" s="74">
        <v>10366000</v>
      </c>
      <c r="G11" s="74">
        <f t="shared" si="0"/>
        <v>173220222</v>
      </c>
      <c r="I11" s="74">
        <f>'(B) Base Bud Adj'!T10</f>
        <v>-4661590</v>
      </c>
      <c r="K11" s="74">
        <f>'(E) Tuit Fee Disc-GF Adjust'!N10</f>
        <v>-310200</v>
      </c>
      <c r="M11" s="74">
        <f>'(C) 12-13 Expenditure Adjust.'!G10</f>
        <v>-10128750</v>
      </c>
      <c r="O11" s="74">
        <f>'(D) Tuition Fee Revenue'!M10</f>
        <v>7432000</v>
      </c>
      <c r="Q11" s="395">
        <f t="shared" si="1"/>
        <v>66229682</v>
      </c>
      <c r="R11" s="74">
        <f t="shared" si="2"/>
        <v>88956000</v>
      </c>
      <c r="S11" s="74">
        <f t="shared" si="3"/>
        <v>10366000</v>
      </c>
      <c r="T11" s="74">
        <f t="shared" si="4"/>
        <v>165551682</v>
      </c>
      <c r="V11" s="403">
        <f>E11+'(E) Tuit Fee Disc-GF Adjust'!H10</f>
        <v>58845200</v>
      </c>
      <c r="W11" s="395">
        <f>'(D) Tuition Fee Revenue'!O10</f>
        <v>4904000</v>
      </c>
      <c r="X11" s="395">
        <f t="shared" si="5"/>
        <v>63749200</v>
      </c>
      <c r="Y11" s="395">
        <f t="shared" si="6"/>
        <v>140344882</v>
      </c>
    </row>
    <row r="12" spans="1:25" ht="13.2" customHeight="1" x14ac:dyDescent="0.25">
      <c r="B12" s="193" t="s">
        <v>3</v>
      </c>
      <c r="C12" s="193">
        <v>59766882</v>
      </c>
      <c r="D12" s="193"/>
      <c r="E12" s="73">
        <v>60718122</v>
      </c>
      <c r="F12" s="74">
        <v>3559620</v>
      </c>
      <c r="G12" s="74">
        <f t="shared" si="0"/>
        <v>124044624</v>
      </c>
      <c r="I12" s="74">
        <f>'(B) Base Bud Adj'!T11</f>
        <v>-3047030</v>
      </c>
      <c r="K12" s="74">
        <f>'(E) Tuit Fee Disc-GF Adjust'!N11</f>
        <v>113200</v>
      </c>
      <c r="M12" s="74">
        <f>'(C) 12-13 Expenditure Adjust.'!G11</f>
        <v>-5792000</v>
      </c>
      <c r="O12" s="74">
        <f>'(D) Tuition Fee Revenue'!M11</f>
        <v>4941000</v>
      </c>
      <c r="Q12" s="395">
        <f t="shared" si="1"/>
        <v>51041052</v>
      </c>
      <c r="R12" s="74">
        <f t="shared" si="2"/>
        <v>65659122</v>
      </c>
      <c r="S12" s="74">
        <f t="shared" si="3"/>
        <v>3559620</v>
      </c>
      <c r="T12" s="74">
        <f t="shared" si="4"/>
        <v>120259794</v>
      </c>
      <c r="V12" s="403">
        <f>E12+'(E) Tuit Fee Disc-GF Adjust'!H11</f>
        <v>31811122</v>
      </c>
      <c r="W12" s="395">
        <f>'(D) Tuition Fee Revenue'!O11</f>
        <v>2987000</v>
      </c>
      <c r="X12" s="395">
        <f t="shared" si="5"/>
        <v>34798122</v>
      </c>
      <c r="Y12" s="395">
        <f t="shared" si="6"/>
        <v>89398794</v>
      </c>
    </row>
    <row r="13" spans="1:25" ht="13.2" customHeight="1" x14ac:dyDescent="0.25">
      <c r="B13" s="193" t="s">
        <v>28</v>
      </c>
      <c r="C13" s="193">
        <v>64021941</v>
      </c>
      <c r="D13" s="193"/>
      <c r="E13" s="73">
        <v>76533000</v>
      </c>
      <c r="F13" s="74">
        <v>16723000</v>
      </c>
      <c r="G13" s="74">
        <f t="shared" si="0"/>
        <v>157277941</v>
      </c>
      <c r="I13" s="74">
        <f>'(B) Base Bud Adj'!T12</f>
        <v>-4287980</v>
      </c>
      <c r="K13" s="74">
        <f>'(E) Tuit Fee Disc-GF Adjust'!N12</f>
        <v>-914400</v>
      </c>
      <c r="M13" s="74">
        <f>'(C) 12-13 Expenditure Adjust.'!G12</f>
        <v>-8905000</v>
      </c>
      <c r="O13" s="74">
        <f>'(D) Tuition Fee Revenue'!M12</f>
        <v>5615000</v>
      </c>
      <c r="Q13" s="395">
        <f t="shared" si="1"/>
        <v>49914561</v>
      </c>
      <c r="R13" s="74">
        <f t="shared" si="2"/>
        <v>82148000</v>
      </c>
      <c r="S13" s="74">
        <f t="shared" si="3"/>
        <v>16723000</v>
      </c>
      <c r="T13" s="74">
        <f t="shared" si="4"/>
        <v>148785561</v>
      </c>
      <c r="V13" s="403">
        <f>E13+'(E) Tuit Fee Disc-GF Adjust'!H12</f>
        <v>54607200</v>
      </c>
      <c r="W13" s="395">
        <f>'(D) Tuition Fee Revenue'!O12</f>
        <v>3275000</v>
      </c>
      <c r="X13" s="395">
        <f t="shared" si="5"/>
        <v>57882200</v>
      </c>
      <c r="Y13" s="395">
        <f t="shared" si="6"/>
        <v>124519761</v>
      </c>
    </row>
    <row r="14" spans="1:25" ht="13.2" customHeight="1" x14ac:dyDescent="0.25">
      <c r="B14" s="193" t="s">
        <v>4</v>
      </c>
      <c r="C14" s="193">
        <v>105923822</v>
      </c>
      <c r="D14" s="193"/>
      <c r="E14" s="73">
        <v>106228316</v>
      </c>
      <c r="F14" s="74">
        <v>12075068</v>
      </c>
      <c r="G14" s="74">
        <f t="shared" si="0"/>
        <v>224227206</v>
      </c>
      <c r="I14" s="74">
        <f>'(B) Base Bud Adj'!T13</f>
        <v>-5816390</v>
      </c>
      <c r="K14" s="74">
        <f>'(E) Tuit Fee Disc-GF Adjust'!N13</f>
        <v>938000</v>
      </c>
      <c r="M14" s="74">
        <f>'(C) 12-13 Expenditure Adjust.'!G13</f>
        <v>-13014500</v>
      </c>
      <c r="O14" s="74">
        <f>'(D) Tuition Fee Revenue'!M13</f>
        <v>9173000</v>
      </c>
      <c r="Q14" s="395">
        <f t="shared" si="1"/>
        <v>88030932</v>
      </c>
      <c r="R14" s="74">
        <f t="shared" si="2"/>
        <v>115401316</v>
      </c>
      <c r="S14" s="74">
        <f t="shared" si="3"/>
        <v>12075068</v>
      </c>
      <c r="T14" s="74">
        <f t="shared" si="4"/>
        <v>215507316</v>
      </c>
      <c r="V14" s="403">
        <f>E14+'(E) Tuit Fee Disc-GF Adjust'!H13</f>
        <v>71292616</v>
      </c>
      <c r="W14" s="395">
        <f>'(D) Tuition Fee Revenue'!O13</f>
        <v>5904000</v>
      </c>
      <c r="X14" s="395">
        <f t="shared" si="5"/>
        <v>77196616</v>
      </c>
      <c r="Y14" s="395">
        <f t="shared" si="6"/>
        <v>177302616</v>
      </c>
    </row>
    <row r="15" spans="1:25" ht="13.2" customHeight="1" x14ac:dyDescent="0.25">
      <c r="B15" s="193" t="s">
        <v>5</v>
      </c>
      <c r="C15" s="193">
        <v>116085961</v>
      </c>
      <c r="D15" s="193"/>
      <c r="E15" s="73">
        <v>182144148</v>
      </c>
      <c r="F15" s="74">
        <v>22937849</v>
      </c>
      <c r="G15" s="74">
        <f t="shared" si="0"/>
        <v>321167958</v>
      </c>
      <c r="I15" s="74">
        <f>'(B) Base Bud Adj'!T14</f>
        <v>-8478400</v>
      </c>
      <c r="K15" s="74">
        <f>'(E) Tuit Fee Disc-GF Adjust'!N14</f>
        <v>3000</v>
      </c>
      <c r="M15" s="74">
        <f>'(C) 12-13 Expenditure Adjust.'!G14</f>
        <v>-19856250</v>
      </c>
      <c r="O15" s="74">
        <f>'(D) Tuition Fee Revenue'!M14</f>
        <v>14800000</v>
      </c>
      <c r="Q15" s="395">
        <f t="shared" si="1"/>
        <v>87754311</v>
      </c>
      <c r="R15" s="74">
        <f t="shared" si="2"/>
        <v>196944148</v>
      </c>
      <c r="S15" s="74">
        <f t="shared" si="3"/>
        <v>22937849</v>
      </c>
      <c r="T15" s="74">
        <f t="shared" si="4"/>
        <v>307636308</v>
      </c>
      <c r="V15" s="403">
        <f>E15+'(E) Tuit Fee Disc-GF Adjust'!H14</f>
        <v>137143248</v>
      </c>
      <c r="W15" s="395">
        <f>'(D) Tuition Fee Revenue'!O14</f>
        <v>9306000</v>
      </c>
      <c r="X15" s="395">
        <f t="shared" si="5"/>
        <v>146449248</v>
      </c>
      <c r="Y15" s="395">
        <f t="shared" si="6"/>
        <v>257141408</v>
      </c>
    </row>
    <row r="16" spans="1:25" ht="13.2" customHeight="1" x14ac:dyDescent="0.25">
      <c r="B16" s="193" t="s">
        <v>6</v>
      </c>
      <c r="C16" s="193">
        <v>59408350</v>
      </c>
      <c r="D16" s="193"/>
      <c r="E16" s="73">
        <v>41674528</v>
      </c>
      <c r="F16" s="74">
        <v>8212463</v>
      </c>
      <c r="G16" s="74">
        <f t="shared" si="0"/>
        <v>109295341</v>
      </c>
      <c r="I16" s="74">
        <f>'(B) Base Bud Adj'!T15</f>
        <v>-2851740</v>
      </c>
      <c r="K16" s="74">
        <f>'(E) Tuit Fee Disc-GF Adjust'!N15</f>
        <v>-711100</v>
      </c>
      <c r="M16" s="74">
        <f>'(C) 12-13 Expenditure Adjust.'!G15</f>
        <v>-5779000</v>
      </c>
      <c r="O16" s="74">
        <f>'(D) Tuition Fee Revenue'!M15</f>
        <v>3899000</v>
      </c>
      <c r="Q16" s="395">
        <f t="shared" si="1"/>
        <v>50066510</v>
      </c>
      <c r="R16" s="74">
        <f t="shared" si="2"/>
        <v>45573528</v>
      </c>
      <c r="S16" s="74">
        <f t="shared" si="3"/>
        <v>8212463</v>
      </c>
      <c r="T16" s="74">
        <f t="shared" si="4"/>
        <v>103852501</v>
      </c>
      <c r="V16" s="403">
        <f>E16+'(E) Tuit Fee Disc-GF Adjust'!H15</f>
        <v>26642628</v>
      </c>
      <c r="W16" s="395">
        <f>'(D) Tuition Fee Revenue'!O15</f>
        <v>2672000</v>
      </c>
      <c r="X16" s="395">
        <f t="shared" si="5"/>
        <v>29314628</v>
      </c>
      <c r="Y16" s="395">
        <f t="shared" si="6"/>
        <v>87593601</v>
      </c>
    </row>
    <row r="17" spans="2:25" ht="13.2" customHeight="1" x14ac:dyDescent="0.25">
      <c r="B17" s="193" t="s">
        <v>7</v>
      </c>
      <c r="C17" s="193">
        <v>131395036.16</v>
      </c>
      <c r="D17" s="193"/>
      <c r="E17" s="73">
        <v>177063000</v>
      </c>
      <c r="F17" s="74">
        <v>29391500</v>
      </c>
      <c r="G17" s="74">
        <f t="shared" si="0"/>
        <v>337849536.15999997</v>
      </c>
      <c r="I17" s="74">
        <f>'(B) Base Bud Adj'!T16</f>
        <v>-8852900</v>
      </c>
      <c r="K17" s="74">
        <f>'(E) Tuit Fee Disc-GF Adjust'!N16</f>
        <v>-875900</v>
      </c>
      <c r="M17" s="74">
        <f>'(C) 12-13 Expenditure Adjust.'!G16</f>
        <v>-20807250</v>
      </c>
      <c r="O17" s="74">
        <f>'(D) Tuition Fee Revenue'!M16</f>
        <v>15345000</v>
      </c>
      <c r="Q17" s="395">
        <f t="shared" si="1"/>
        <v>100858986.16</v>
      </c>
      <c r="R17" s="74">
        <f t="shared" si="2"/>
        <v>192408000</v>
      </c>
      <c r="S17" s="74">
        <f t="shared" si="3"/>
        <v>29391500</v>
      </c>
      <c r="T17" s="74">
        <f t="shared" si="4"/>
        <v>322658486.15999997</v>
      </c>
      <c r="V17" s="403">
        <f>E17+'(E) Tuit Fee Disc-GF Adjust'!H16</f>
        <v>126557200</v>
      </c>
      <c r="W17" s="395">
        <f>'(D) Tuition Fee Revenue'!O16</f>
        <v>9935000</v>
      </c>
      <c r="X17" s="395">
        <f t="shared" si="5"/>
        <v>136492200</v>
      </c>
      <c r="Y17" s="395">
        <f t="shared" si="6"/>
        <v>266742686.16</v>
      </c>
    </row>
    <row r="18" spans="2:25" ht="13.2" customHeight="1" x14ac:dyDescent="0.25">
      <c r="B18" s="193" t="s">
        <v>8</v>
      </c>
      <c r="C18" s="193">
        <v>96874129</v>
      </c>
      <c r="D18" s="193"/>
      <c r="E18" s="73">
        <v>105940658</v>
      </c>
      <c r="F18" s="74">
        <v>14078102</v>
      </c>
      <c r="G18" s="74">
        <f t="shared" si="0"/>
        <v>216892889</v>
      </c>
      <c r="I18" s="74">
        <f>'(B) Base Bud Adj'!T17</f>
        <v>-5454490</v>
      </c>
      <c r="K18" s="74">
        <f>'(E) Tuit Fee Disc-GF Adjust'!N17</f>
        <v>219100</v>
      </c>
      <c r="M18" s="74">
        <f>'(C) 12-13 Expenditure Adjust.'!G17</f>
        <v>-11866500</v>
      </c>
      <c r="O18" s="74">
        <f>'(D) Tuition Fee Revenue'!M17</f>
        <v>8095000</v>
      </c>
      <c r="Q18" s="395">
        <f t="shared" si="1"/>
        <v>79772239</v>
      </c>
      <c r="R18" s="74">
        <f t="shared" si="2"/>
        <v>114035658</v>
      </c>
      <c r="S18" s="74">
        <f t="shared" si="3"/>
        <v>14078102</v>
      </c>
      <c r="T18" s="74">
        <f t="shared" si="4"/>
        <v>207885999</v>
      </c>
      <c r="V18" s="403">
        <f>E18+'(E) Tuit Fee Disc-GF Adjust'!H17</f>
        <v>63607258</v>
      </c>
      <c r="W18" s="395">
        <f>'(D) Tuition Fee Revenue'!O17</f>
        <v>4699000</v>
      </c>
      <c r="X18" s="395">
        <f t="shared" si="5"/>
        <v>68306258</v>
      </c>
      <c r="Y18" s="395">
        <f t="shared" si="6"/>
        <v>162156599</v>
      </c>
    </row>
    <row r="19" spans="2:25" ht="13.2" customHeight="1" x14ac:dyDescent="0.25">
      <c r="B19" s="193" t="s">
        <v>9</v>
      </c>
      <c r="C19" s="193">
        <v>21107751</v>
      </c>
      <c r="D19" s="193"/>
      <c r="E19" s="73">
        <v>4793159</v>
      </c>
      <c r="F19" s="74">
        <v>1710823</v>
      </c>
      <c r="G19" s="74">
        <f t="shared" si="0"/>
        <v>27611733</v>
      </c>
      <c r="I19" s="74">
        <f>'(B) Base Bud Adj'!T18</f>
        <v>775125</v>
      </c>
      <c r="K19" s="74">
        <f>'(E) Tuit Fee Disc-GF Adjust'!N18</f>
        <v>44400</v>
      </c>
      <c r="M19" s="74">
        <f>'(C) 12-13 Expenditure Adjust.'!G18</f>
        <v>-750000</v>
      </c>
      <c r="O19" s="74">
        <f>'(D) Tuition Fee Revenue'!M18</f>
        <v>421000</v>
      </c>
      <c r="Q19" s="395">
        <f t="shared" si="1"/>
        <v>21177276</v>
      </c>
      <c r="R19" s="74">
        <f t="shared" si="2"/>
        <v>5214159</v>
      </c>
      <c r="S19" s="74">
        <f t="shared" si="3"/>
        <v>1710823</v>
      </c>
      <c r="T19" s="74">
        <f t="shared" si="4"/>
        <v>28102258</v>
      </c>
      <c r="V19" s="403">
        <f>E19+'(E) Tuit Fee Disc-GF Adjust'!H18</f>
        <v>3154259</v>
      </c>
      <c r="W19" s="395">
        <f>'(D) Tuition Fee Revenue'!O18</f>
        <v>289000</v>
      </c>
      <c r="X19" s="395">
        <f t="shared" si="5"/>
        <v>3443259</v>
      </c>
      <c r="Y19" s="395">
        <f t="shared" si="6"/>
        <v>26331358</v>
      </c>
    </row>
    <row r="20" spans="2:25" ht="13.2" customHeight="1" x14ac:dyDescent="0.25">
      <c r="B20" s="193" t="s">
        <v>10</v>
      </c>
      <c r="C20" s="193">
        <v>51339423</v>
      </c>
      <c r="D20" s="193"/>
      <c r="E20" s="73">
        <v>24468271</v>
      </c>
      <c r="F20" s="74">
        <v>2062195</v>
      </c>
      <c r="G20" s="74">
        <f t="shared" si="0"/>
        <v>77869889</v>
      </c>
      <c r="I20" s="74">
        <f>'(B) Base Bud Adj'!T19</f>
        <v>-2093140</v>
      </c>
      <c r="K20" s="74">
        <f>'(E) Tuit Fee Disc-GF Adjust'!N19</f>
        <v>-67100</v>
      </c>
      <c r="M20" s="74">
        <f>'(C) 12-13 Expenditure Adjust.'!G19</f>
        <v>-3681250</v>
      </c>
      <c r="O20" s="74">
        <f>'(D) Tuition Fee Revenue'!M19</f>
        <v>1514000</v>
      </c>
      <c r="Q20" s="395">
        <f t="shared" si="1"/>
        <v>45497933</v>
      </c>
      <c r="R20" s="74">
        <f t="shared" si="2"/>
        <v>25982271</v>
      </c>
      <c r="S20" s="74">
        <f t="shared" si="3"/>
        <v>2062195</v>
      </c>
      <c r="T20" s="74">
        <f t="shared" si="4"/>
        <v>73542399</v>
      </c>
      <c r="V20" s="403">
        <f>E20+'(E) Tuit Fee Disc-GF Adjust'!H19</f>
        <v>15492571</v>
      </c>
      <c r="W20" s="395">
        <f>'(D) Tuition Fee Revenue'!O19</f>
        <v>777000</v>
      </c>
      <c r="X20" s="395">
        <f t="shared" si="5"/>
        <v>16269571</v>
      </c>
      <c r="Y20" s="395">
        <f t="shared" si="6"/>
        <v>63829699</v>
      </c>
    </row>
    <row r="21" spans="2:25" ht="13.2" customHeight="1" x14ac:dyDescent="0.25">
      <c r="B21" s="193" t="s">
        <v>11</v>
      </c>
      <c r="C21" s="193">
        <v>131345346</v>
      </c>
      <c r="D21" s="193"/>
      <c r="E21" s="73">
        <v>179465000</v>
      </c>
      <c r="F21" s="74">
        <v>30475784</v>
      </c>
      <c r="G21" s="74">
        <f t="shared" si="0"/>
        <v>341286130</v>
      </c>
      <c r="I21" s="74">
        <f>'(B) Base Bud Adj'!T20</f>
        <v>-8965450</v>
      </c>
      <c r="K21" s="74">
        <f>'(E) Tuit Fee Disc-GF Adjust'!N20</f>
        <v>794000</v>
      </c>
      <c r="M21" s="74">
        <f>'(C) 12-13 Expenditure Adjust.'!G20</f>
        <v>-20762500</v>
      </c>
      <c r="O21" s="74">
        <f>'(D) Tuition Fee Revenue'!M20</f>
        <v>15446000</v>
      </c>
      <c r="Q21" s="395">
        <f t="shared" si="1"/>
        <v>102411396</v>
      </c>
      <c r="R21" s="74">
        <f t="shared" si="2"/>
        <v>194911000</v>
      </c>
      <c r="S21" s="74">
        <f t="shared" si="3"/>
        <v>30475784</v>
      </c>
      <c r="T21" s="74">
        <f t="shared" si="4"/>
        <v>327798180</v>
      </c>
      <c r="V21" s="403">
        <f>E21+'(E) Tuit Fee Disc-GF Adjust'!H20</f>
        <v>126562000</v>
      </c>
      <c r="W21" s="395">
        <f>'(D) Tuition Fee Revenue'!O20</f>
        <v>10096000</v>
      </c>
      <c r="X21" s="395">
        <f t="shared" si="5"/>
        <v>136658000</v>
      </c>
      <c r="Y21" s="395">
        <f t="shared" si="6"/>
        <v>269545180</v>
      </c>
    </row>
    <row r="22" spans="2:25" ht="13.2" customHeight="1" x14ac:dyDescent="0.25">
      <c r="B22" s="193" t="s">
        <v>12</v>
      </c>
      <c r="C22" s="193">
        <v>96644062</v>
      </c>
      <c r="D22" s="193"/>
      <c r="E22" s="73">
        <v>101152000</v>
      </c>
      <c r="F22" s="74">
        <v>10787000</v>
      </c>
      <c r="G22" s="74">
        <f t="shared" si="0"/>
        <v>208583062</v>
      </c>
      <c r="I22" s="74">
        <f>'(B) Base Bud Adj'!T21</f>
        <v>-5660020</v>
      </c>
      <c r="K22" s="74">
        <f>'(E) Tuit Fee Disc-GF Adjust'!N21</f>
        <v>-889800</v>
      </c>
      <c r="M22" s="74">
        <f>'(C) 12-13 Expenditure Adjust.'!G21</f>
        <v>-12003000</v>
      </c>
      <c r="O22" s="74">
        <f>'(D) Tuition Fee Revenue'!M21</f>
        <v>6035000</v>
      </c>
      <c r="Q22" s="395">
        <f t="shared" si="1"/>
        <v>78091242</v>
      </c>
      <c r="R22" s="74">
        <f t="shared" si="2"/>
        <v>107187000</v>
      </c>
      <c r="S22" s="74">
        <f t="shared" si="3"/>
        <v>10787000</v>
      </c>
      <c r="T22" s="74">
        <f t="shared" si="4"/>
        <v>196065242</v>
      </c>
      <c r="V22" s="403">
        <f>E22+'(E) Tuit Fee Disc-GF Adjust'!H21</f>
        <v>69953200</v>
      </c>
      <c r="W22" s="395">
        <f>'(D) Tuition Fee Revenue'!O21</f>
        <v>2735000</v>
      </c>
      <c r="X22" s="395">
        <f t="shared" si="5"/>
        <v>72688200</v>
      </c>
      <c r="Y22" s="395">
        <f t="shared" si="6"/>
        <v>161566442</v>
      </c>
    </row>
    <row r="23" spans="2:25" ht="13.2" customHeight="1" x14ac:dyDescent="0.25">
      <c r="B23" s="193" t="s">
        <v>13</v>
      </c>
      <c r="C23" s="193">
        <v>107426677</v>
      </c>
      <c r="D23" s="193"/>
      <c r="E23" s="73">
        <v>136490500</v>
      </c>
      <c r="F23" s="74">
        <v>15655349</v>
      </c>
      <c r="G23" s="74">
        <f t="shared" si="0"/>
        <v>259572526</v>
      </c>
      <c r="I23" s="74">
        <f>'(B) Base Bud Adj'!T22</f>
        <v>-6724240</v>
      </c>
      <c r="K23" s="74">
        <f>'(E) Tuit Fee Disc-GF Adjust'!N22</f>
        <v>1233000</v>
      </c>
      <c r="M23" s="74">
        <f>'(C) 12-13 Expenditure Adjust.'!G22</f>
        <v>-15499000</v>
      </c>
      <c r="O23" s="74">
        <f>'(D) Tuition Fee Revenue'!M22</f>
        <v>14474000</v>
      </c>
      <c r="Q23" s="395">
        <f t="shared" si="1"/>
        <v>86436437</v>
      </c>
      <c r="R23" s="74">
        <f t="shared" si="2"/>
        <v>150964500</v>
      </c>
      <c r="S23" s="74">
        <f t="shared" si="3"/>
        <v>15655349</v>
      </c>
      <c r="T23" s="74">
        <f t="shared" si="4"/>
        <v>253056286</v>
      </c>
      <c r="V23" s="403">
        <f>E23+'(E) Tuit Fee Disc-GF Adjust'!H22</f>
        <v>95202100</v>
      </c>
      <c r="W23" s="395">
        <f>'(D) Tuition Fee Revenue'!O22</f>
        <v>10270000</v>
      </c>
      <c r="X23" s="395">
        <f t="shared" si="5"/>
        <v>105472100</v>
      </c>
      <c r="Y23" s="395">
        <f t="shared" si="6"/>
        <v>207563886</v>
      </c>
    </row>
    <row r="24" spans="2:25" ht="13.2" customHeight="1" x14ac:dyDescent="0.25">
      <c r="B24" s="193" t="s">
        <v>14</v>
      </c>
      <c r="C24" s="193">
        <v>75776878</v>
      </c>
      <c r="D24" s="193"/>
      <c r="E24" s="73">
        <v>88825000</v>
      </c>
      <c r="F24" s="74">
        <v>17593192</v>
      </c>
      <c r="G24" s="74">
        <f t="shared" si="0"/>
        <v>182195070</v>
      </c>
      <c r="I24" s="74">
        <f>'(B) Base Bud Adj'!T23</f>
        <v>-4363070</v>
      </c>
      <c r="K24" s="74">
        <f>'(E) Tuit Fee Disc-GF Adjust'!N23</f>
        <v>-720900</v>
      </c>
      <c r="M24" s="74">
        <f>'(C) 12-13 Expenditure Adjust.'!G23</f>
        <v>-9917250</v>
      </c>
      <c r="O24" s="74">
        <f>'(D) Tuition Fee Revenue'!M23</f>
        <v>6671000</v>
      </c>
      <c r="Q24" s="395">
        <f t="shared" si="1"/>
        <v>60775658</v>
      </c>
      <c r="R24" s="74">
        <f t="shared" si="2"/>
        <v>95496000</v>
      </c>
      <c r="S24" s="74">
        <f t="shared" si="3"/>
        <v>17593192</v>
      </c>
      <c r="T24" s="74">
        <f t="shared" si="4"/>
        <v>173864850</v>
      </c>
      <c r="V24" s="403">
        <f>E24+'(E) Tuit Fee Disc-GF Adjust'!H23</f>
        <v>54681700</v>
      </c>
      <c r="W24" s="395">
        <f>'(D) Tuition Fee Revenue'!O23</f>
        <v>3959000</v>
      </c>
      <c r="X24" s="395">
        <f t="shared" si="5"/>
        <v>58640700</v>
      </c>
      <c r="Y24" s="395">
        <f t="shared" si="6"/>
        <v>137009550</v>
      </c>
    </row>
    <row r="25" spans="2:25" ht="13.2" customHeight="1" x14ac:dyDescent="0.25">
      <c r="B25" s="193" t="s">
        <v>15</v>
      </c>
      <c r="C25" s="193">
        <v>133941246</v>
      </c>
      <c r="D25" s="193"/>
      <c r="E25" s="73">
        <v>159073000</v>
      </c>
      <c r="F25" s="74">
        <v>34698627</v>
      </c>
      <c r="G25" s="74">
        <f t="shared" si="0"/>
        <v>327712873</v>
      </c>
      <c r="I25" s="74">
        <f>'(B) Base Bud Adj'!T24</f>
        <v>-8978250</v>
      </c>
      <c r="K25" s="74">
        <f>'(E) Tuit Fee Disc-GF Adjust'!N24</f>
        <v>-633800</v>
      </c>
      <c r="M25" s="74">
        <f>'(C) 12-13 Expenditure Adjust.'!G24</f>
        <v>-20696750</v>
      </c>
      <c r="O25" s="74">
        <f>'(D) Tuition Fee Revenue'!M24</f>
        <v>14340000</v>
      </c>
      <c r="Q25" s="395">
        <f t="shared" si="1"/>
        <v>103632446</v>
      </c>
      <c r="R25" s="74">
        <f t="shared" si="2"/>
        <v>173413000</v>
      </c>
      <c r="S25" s="74">
        <f t="shared" si="3"/>
        <v>34698627</v>
      </c>
      <c r="T25" s="74">
        <f t="shared" si="4"/>
        <v>311744073</v>
      </c>
      <c r="V25" s="403">
        <f>E25+'(E) Tuit Fee Disc-GF Adjust'!H24</f>
        <v>118731200</v>
      </c>
      <c r="W25" s="395">
        <f>'(D) Tuition Fee Revenue'!O24</f>
        <v>8843000</v>
      </c>
      <c r="X25" s="395">
        <f t="shared" si="5"/>
        <v>127574200</v>
      </c>
      <c r="Y25" s="395">
        <f t="shared" si="6"/>
        <v>265905273</v>
      </c>
    </row>
    <row r="26" spans="2:25" ht="13.2" customHeight="1" x14ac:dyDescent="0.25">
      <c r="B26" s="193" t="s">
        <v>16</v>
      </c>
      <c r="C26" s="193">
        <v>111787439</v>
      </c>
      <c r="D26" s="193"/>
      <c r="E26" s="73">
        <v>149100000</v>
      </c>
      <c r="F26" s="74">
        <v>30303377</v>
      </c>
      <c r="G26" s="74">
        <f t="shared" si="0"/>
        <v>291190816</v>
      </c>
      <c r="I26" s="74">
        <f>'(B) Base Bud Adj'!T25</f>
        <v>-7756480</v>
      </c>
      <c r="K26" s="74">
        <f>'(E) Tuit Fee Disc-GF Adjust'!N25</f>
        <v>568400</v>
      </c>
      <c r="M26" s="74">
        <f>'(C) 12-13 Expenditure Adjust.'!G25</f>
        <v>-17389250</v>
      </c>
      <c r="O26" s="74">
        <f>'(D) Tuition Fee Revenue'!M25</f>
        <v>10496000</v>
      </c>
      <c r="Q26" s="395">
        <f t="shared" si="1"/>
        <v>87210109</v>
      </c>
      <c r="R26" s="74">
        <f t="shared" si="2"/>
        <v>159596000</v>
      </c>
      <c r="S26" s="74">
        <f t="shared" si="3"/>
        <v>30303377</v>
      </c>
      <c r="T26" s="74">
        <f t="shared" si="4"/>
        <v>277109486</v>
      </c>
      <c r="V26" s="403">
        <f>E26+'(E) Tuit Fee Disc-GF Adjust'!H25</f>
        <v>105357700</v>
      </c>
      <c r="W26" s="395">
        <f>'(D) Tuition Fee Revenue'!O25</f>
        <v>5938000</v>
      </c>
      <c r="X26" s="395">
        <f t="shared" si="5"/>
        <v>111295700</v>
      </c>
      <c r="Y26" s="395">
        <f t="shared" si="6"/>
        <v>228809186</v>
      </c>
    </row>
    <row r="27" spans="2:25" ht="13.2" customHeight="1" x14ac:dyDescent="0.25">
      <c r="B27" s="193" t="s">
        <v>17</v>
      </c>
      <c r="C27" s="193">
        <v>101113122</v>
      </c>
      <c r="D27" s="193"/>
      <c r="E27" s="73">
        <v>142479300</v>
      </c>
      <c r="F27" s="74">
        <v>24223800</v>
      </c>
      <c r="G27" s="74">
        <f t="shared" si="0"/>
        <v>267816222</v>
      </c>
      <c r="I27" s="74">
        <f>'(B) Base Bud Adj'!T26</f>
        <v>-7439140</v>
      </c>
      <c r="K27" s="74">
        <f>'(E) Tuit Fee Disc-GF Adjust'!N26</f>
        <v>61800</v>
      </c>
      <c r="M27" s="74">
        <f>'(C) 12-13 Expenditure Adjust.'!G26</f>
        <v>-16269750</v>
      </c>
      <c r="O27" s="74">
        <f>'(D) Tuition Fee Revenue'!M26</f>
        <v>9632000</v>
      </c>
      <c r="Q27" s="395">
        <f t="shared" si="1"/>
        <v>77466032</v>
      </c>
      <c r="R27" s="74">
        <f t="shared" si="2"/>
        <v>152111300</v>
      </c>
      <c r="S27" s="74">
        <f t="shared" si="3"/>
        <v>24223800</v>
      </c>
      <c r="T27" s="74">
        <f t="shared" si="4"/>
        <v>253801132</v>
      </c>
      <c r="V27" s="403">
        <f>E27+'(E) Tuit Fee Disc-GF Adjust'!H26</f>
        <v>107572000</v>
      </c>
      <c r="W27" s="395">
        <f>'(D) Tuition Fee Revenue'!O26</f>
        <v>5164000</v>
      </c>
      <c r="X27" s="395">
        <f t="shared" si="5"/>
        <v>112736000</v>
      </c>
      <c r="Y27" s="395">
        <f t="shared" si="6"/>
        <v>214425832</v>
      </c>
    </row>
    <row r="28" spans="2:25" ht="13.2" customHeight="1" x14ac:dyDescent="0.25">
      <c r="B28" s="193" t="s">
        <v>18</v>
      </c>
      <c r="C28" s="193">
        <v>89543438</v>
      </c>
      <c r="D28" s="193"/>
      <c r="E28" s="73">
        <v>95990000</v>
      </c>
      <c r="F28" s="74">
        <v>32459000</v>
      </c>
      <c r="G28" s="74">
        <f t="shared" si="0"/>
        <v>217992438</v>
      </c>
      <c r="I28" s="74">
        <f>'(B) Base Bud Adj'!T27</f>
        <v>-6018070</v>
      </c>
      <c r="K28" s="74">
        <f>'(E) Tuit Fee Disc-GF Adjust'!N27</f>
        <v>-1874600</v>
      </c>
      <c r="M28" s="74">
        <f>'(C) 12-13 Expenditure Adjust.'!G27</f>
        <v>-14409750</v>
      </c>
      <c r="O28" s="74">
        <f>'(D) Tuition Fee Revenue'!M27</f>
        <v>10223000</v>
      </c>
      <c r="Q28" s="395">
        <f t="shared" si="1"/>
        <v>67241018</v>
      </c>
      <c r="R28" s="74">
        <f t="shared" si="2"/>
        <v>106213000</v>
      </c>
      <c r="S28" s="74">
        <f t="shared" si="3"/>
        <v>32459000</v>
      </c>
      <c r="T28" s="74">
        <f t="shared" si="4"/>
        <v>205913018</v>
      </c>
      <c r="V28" s="403">
        <f>E28+'(E) Tuit Fee Disc-GF Adjust'!H27</f>
        <v>81307500</v>
      </c>
      <c r="W28" s="395">
        <f>'(D) Tuition Fee Revenue'!O27</f>
        <v>7332000</v>
      </c>
      <c r="X28" s="395">
        <f t="shared" si="5"/>
        <v>88639500</v>
      </c>
      <c r="Y28" s="395">
        <f t="shared" si="6"/>
        <v>188339518</v>
      </c>
    </row>
    <row r="29" spans="2:25" ht="13.2" customHeight="1" x14ac:dyDescent="0.25">
      <c r="B29" s="193" t="s">
        <v>19</v>
      </c>
      <c r="C29" s="193">
        <v>51833482</v>
      </c>
      <c r="D29" s="193"/>
      <c r="E29" s="73">
        <v>46981000</v>
      </c>
      <c r="F29" s="74">
        <v>8010000</v>
      </c>
      <c r="G29" s="74">
        <f t="shared" si="0"/>
        <v>106824482</v>
      </c>
      <c r="I29" s="74">
        <f>'(B) Base Bud Adj'!T28</f>
        <v>-2863230</v>
      </c>
      <c r="K29" s="74">
        <f>'(E) Tuit Fee Disc-GF Adjust'!N28</f>
        <v>1156000</v>
      </c>
      <c r="M29" s="74">
        <f>'(C) 12-13 Expenditure Adjust.'!G28</f>
        <v>-5478250</v>
      </c>
      <c r="O29" s="74">
        <f>'(D) Tuition Fee Revenue'!M28</f>
        <v>3876000</v>
      </c>
      <c r="Q29" s="395">
        <f t="shared" si="1"/>
        <v>44648002</v>
      </c>
      <c r="R29" s="74">
        <f t="shared" si="2"/>
        <v>50857000</v>
      </c>
      <c r="S29" s="74">
        <f t="shared" si="3"/>
        <v>8010000</v>
      </c>
      <c r="T29" s="74">
        <f t="shared" si="4"/>
        <v>103515002</v>
      </c>
      <c r="V29" s="403">
        <f>E29+'(E) Tuit Fee Disc-GF Adjust'!H28</f>
        <v>32691100</v>
      </c>
      <c r="W29" s="395">
        <f>'(D) Tuition Fee Revenue'!O28</f>
        <v>2389000</v>
      </c>
      <c r="X29" s="395">
        <f t="shared" si="5"/>
        <v>35080100</v>
      </c>
      <c r="Y29" s="395">
        <f t="shared" si="6"/>
        <v>87738102</v>
      </c>
    </row>
    <row r="30" spans="2:25" ht="13.2" customHeight="1" x14ac:dyDescent="0.25">
      <c r="B30" s="193" t="s">
        <v>20</v>
      </c>
      <c r="C30" s="193">
        <v>46311423</v>
      </c>
      <c r="D30" s="193"/>
      <c r="E30" s="73">
        <v>43181000</v>
      </c>
      <c r="F30" s="74">
        <v>5056000</v>
      </c>
      <c r="G30" s="74">
        <f t="shared" si="0"/>
        <v>94548423</v>
      </c>
      <c r="I30" s="74">
        <f>'(B) Base Bud Adj'!T29</f>
        <v>-2633240</v>
      </c>
      <c r="K30" s="74">
        <f>'(E) Tuit Fee Disc-GF Adjust'!N29</f>
        <v>232400</v>
      </c>
      <c r="M30" s="74">
        <f>'(C) 12-13 Expenditure Adjust.'!G29</f>
        <v>-4924250</v>
      </c>
      <c r="O30" s="74">
        <f>'(D) Tuition Fee Revenue'!M29</f>
        <v>3017000</v>
      </c>
      <c r="Q30" s="395">
        <f t="shared" si="1"/>
        <v>38986333</v>
      </c>
      <c r="R30" s="74">
        <f t="shared" si="2"/>
        <v>46198000</v>
      </c>
      <c r="S30" s="74">
        <f t="shared" si="3"/>
        <v>5056000</v>
      </c>
      <c r="T30" s="74">
        <f t="shared" si="4"/>
        <v>90240333</v>
      </c>
      <c r="V30" s="403">
        <f>E30+'(E) Tuit Fee Disc-GF Adjust'!H29</f>
        <v>33536900</v>
      </c>
      <c r="W30" s="395">
        <f>'(D) Tuition Fee Revenue'!O29</f>
        <v>1694000</v>
      </c>
      <c r="X30" s="395">
        <f t="shared" si="5"/>
        <v>35230900</v>
      </c>
      <c r="Y30" s="395">
        <f t="shared" si="6"/>
        <v>79273233</v>
      </c>
    </row>
    <row r="31" spans="2:25" ht="13.2" customHeight="1" x14ac:dyDescent="0.25">
      <c r="B31" s="193" t="s">
        <v>21</v>
      </c>
      <c r="C31" s="193">
        <v>46552297</v>
      </c>
      <c r="D31" s="193"/>
      <c r="E31" s="73">
        <v>42312227</v>
      </c>
      <c r="F31" s="74">
        <v>5291790</v>
      </c>
      <c r="G31" s="74">
        <f t="shared" si="0"/>
        <v>94156314</v>
      </c>
      <c r="I31" s="74">
        <f>'(B) Base Bud Adj'!T30</f>
        <v>-2353350</v>
      </c>
      <c r="K31" s="74">
        <f>'(E) Tuit Fee Disc-GF Adjust'!N30</f>
        <v>1220700</v>
      </c>
      <c r="M31" s="74">
        <f>'(C) 12-13 Expenditure Adjust.'!G30</f>
        <v>-4928500</v>
      </c>
      <c r="O31" s="74">
        <f>'(D) Tuition Fee Revenue'!M30</f>
        <v>4160000</v>
      </c>
      <c r="Q31" s="395">
        <f t="shared" si="1"/>
        <v>40491147</v>
      </c>
      <c r="R31" s="74">
        <f t="shared" si="2"/>
        <v>46472227</v>
      </c>
      <c r="S31" s="74">
        <f t="shared" si="3"/>
        <v>5291790</v>
      </c>
      <c r="T31" s="74">
        <f t="shared" si="4"/>
        <v>92255164</v>
      </c>
      <c r="V31" s="403">
        <f>E31+'(E) Tuit Fee Disc-GF Adjust'!H30</f>
        <v>27585727</v>
      </c>
      <c r="W31" s="395">
        <f>'(D) Tuition Fee Revenue'!O30</f>
        <v>2819000</v>
      </c>
      <c r="X31" s="395">
        <f t="shared" si="5"/>
        <v>30404727</v>
      </c>
      <c r="Y31" s="395">
        <f t="shared" si="6"/>
        <v>76187664</v>
      </c>
    </row>
    <row r="32" spans="2:25" ht="9" customHeight="1" x14ac:dyDescent="0.25">
      <c r="Q32" s="395"/>
      <c r="V32" s="395"/>
      <c r="W32" s="395"/>
      <c r="X32" s="395"/>
      <c r="Y32" s="395"/>
    </row>
    <row r="33" spans="1:25" s="72" customFormat="1" x14ac:dyDescent="0.25">
      <c r="B33" s="194" t="s">
        <v>22</v>
      </c>
      <c r="C33" s="194">
        <v>1872388736.1599998</v>
      </c>
      <c r="D33" s="194"/>
      <c r="E33" s="194">
        <f>SUM(E9:E32)</f>
        <v>2105595262</v>
      </c>
      <c r="F33" s="194">
        <f>SUM(F9:F31)</f>
        <v>340439700</v>
      </c>
      <c r="G33" s="194">
        <f>SUM(G9:G32)</f>
        <v>4318423698.1599998</v>
      </c>
      <c r="H33" s="189"/>
      <c r="I33" s="194">
        <f>SUM(I9:I32)</f>
        <v>-111105565</v>
      </c>
      <c r="J33" s="194"/>
      <c r="K33" s="194">
        <f>SUM(K9:K32)</f>
        <v>374000</v>
      </c>
      <c r="L33" s="194"/>
      <c r="M33" s="194">
        <f>SUM(M9:M32)</f>
        <v>-248124000</v>
      </c>
      <c r="N33" s="194"/>
      <c r="O33" s="194">
        <f>SUM(O9:O32)</f>
        <v>175038000</v>
      </c>
      <c r="P33" s="189"/>
      <c r="Q33" s="397">
        <f t="shared" ref="Q33:T33" si="7">SUM(Q9:Q32)</f>
        <v>1513533171.1599998</v>
      </c>
      <c r="R33" s="194">
        <f t="shared" si="7"/>
        <v>2280633262</v>
      </c>
      <c r="S33" s="194">
        <f t="shared" si="7"/>
        <v>340439700</v>
      </c>
      <c r="T33" s="194">
        <f t="shared" si="7"/>
        <v>4134606133.1599998</v>
      </c>
      <c r="U33" s="189"/>
      <c r="V33" s="397">
        <f>SUM(V9:V32)</f>
        <v>1479760462</v>
      </c>
      <c r="W33" s="397">
        <f>SUM(W9:W32)</f>
        <v>109512000</v>
      </c>
      <c r="X33" s="397">
        <f t="shared" ref="X33" si="8">SUM(X9:X32)</f>
        <v>1589272462</v>
      </c>
      <c r="Y33" s="397">
        <f t="shared" ref="Y33" si="9">SUM(Y9:Y32)</f>
        <v>3443245333.1599998</v>
      </c>
    </row>
    <row r="34" spans="1:25" ht="9" customHeight="1" x14ac:dyDescent="0.25">
      <c r="Q34" s="395"/>
      <c r="V34" s="395"/>
      <c r="W34" s="395"/>
      <c r="X34" s="395"/>
      <c r="Y34" s="395"/>
    </row>
    <row r="35" spans="1:25" ht="13.2" customHeight="1" x14ac:dyDescent="0.25">
      <c r="B35" s="74" t="s">
        <v>23</v>
      </c>
      <c r="C35" s="74">
        <v>64433802</v>
      </c>
      <c r="E35" s="74">
        <v>0</v>
      </c>
      <c r="F35" s="74">
        <v>0</v>
      </c>
      <c r="G35" s="74">
        <f t="shared" ref="G35:G40" si="10">C35+E35+F35</f>
        <v>64433802</v>
      </c>
      <c r="I35" s="74">
        <f>'(B) Base Bud Adj'!T34</f>
        <v>-243236</v>
      </c>
      <c r="K35" s="74">
        <f>'(E) Tuit Fee Disc-GF Adjust'!N34</f>
        <v>0</v>
      </c>
      <c r="M35" s="74">
        <f>'(C) 12-13 Expenditure Adjust.'!G34</f>
        <v>-1876000</v>
      </c>
      <c r="O35" s="74">
        <f>'(D) Tuition Fee Revenue'!M34</f>
        <v>0</v>
      </c>
      <c r="Q35" s="395">
        <f t="shared" ref="Q35:Q40" si="11">C35+K35+I35+M35</f>
        <v>62314566</v>
      </c>
      <c r="R35" s="74">
        <f t="shared" ref="R35:R40" si="12">E35+O35</f>
        <v>0</v>
      </c>
      <c r="S35" s="74">
        <f t="shared" ref="S35:S40" si="13">F35</f>
        <v>0</v>
      </c>
      <c r="T35" s="74">
        <f t="shared" ref="T35:T40" si="14">Q35+R35+S35</f>
        <v>62314566</v>
      </c>
      <c r="V35" s="395">
        <v>0</v>
      </c>
      <c r="W35" s="395">
        <f>'(D) Tuition Fee Revenue'!O34</f>
        <v>0</v>
      </c>
      <c r="X35" s="395">
        <f t="shared" ref="X35:X40" si="15">V35+W35</f>
        <v>0</v>
      </c>
      <c r="Y35" s="395">
        <f t="shared" ref="Y35:Y40" si="16">Q35+X35+S35</f>
        <v>62314566</v>
      </c>
    </row>
    <row r="36" spans="1:25" ht="13.2" customHeight="1" x14ac:dyDescent="0.25">
      <c r="A36" s="306"/>
      <c r="B36" s="74" t="s">
        <v>29</v>
      </c>
      <c r="C36" s="74">
        <v>981735</v>
      </c>
      <c r="E36" s="74">
        <v>0</v>
      </c>
      <c r="F36" s="74">
        <v>0</v>
      </c>
      <c r="G36" s="74">
        <f t="shared" si="10"/>
        <v>981735</v>
      </c>
      <c r="I36" s="74">
        <f>'(B) Base Bud Adj'!T35</f>
        <v>0</v>
      </c>
      <c r="K36" s="74">
        <f>'(E) Tuit Fee Disc-GF Adjust'!N35</f>
        <v>-220000</v>
      </c>
      <c r="M36" s="74">
        <f>'(C) 12-13 Expenditure Adjust.'!G35</f>
        <v>0</v>
      </c>
      <c r="O36" s="74">
        <f>'(D) Tuition Fee Revenue'!M35</f>
        <v>697000</v>
      </c>
      <c r="Q36" s="395">
        <f t="shared" si="11"/>
        <v>761735</v>
      </c>
      <c r="R36" s="74">
        <f t="shared" si="12"/>
        <v>697000</v>
      </c>
      <c r="S36" s="74">
        <f t="shared" si="13"/>
        <v>0</v>
      </c>
      <c r="T36" s="74">
        <f t="shared" si="14"/>
        <v>1458735</v>
      </c>
      <c r="V36" s="395">
        <v>0</v>
      </c>
      <c r="W36" s="395">
        <f>'(D) Tuition Fee Revenue'!O35</f>
        <v>477000</v>
      </c>
      <c r="X36" s="395">
        <f t="shared" si="15"/>
        <v>477000</v>
      </c>
      <c r="Y36" s="395">
        <f t="shared" si="16"/>
        <v>1238735</v>
      </c>
    </row>
    <row r="37" spans="1:25" ht="13.2" customHeight="1" x14ac:dyDescent="0.25">
      <c r="A37" s="306"/>
      <c r="B37" s="74" t="s">
        <v>24</v>
      </c>
      <c r="C37" s="74">
        <v>2269496</v>
      </c>
      <c r="E37" s="75">
        <v>2772000</v>
      </c>
      <c r="F37" s="74">
        <v>0</v>
      </c>
      <c r="G37" s="74">
        <f t="shared" si="10"/>
        <v>5041496</v>
      </c>
      <c r="I37" s="74">
        <f>'(B) Base Bud Adj'!T36</f>
        <v>23123</v>
      </c>
      <c r="K37" s="74">
        <f>'(E) Tuit Fee Disc-GF Adjust'!N36</f>
        <v>-109000</v>
      </c>
      <c r="M37" s="74">
        <f>'(C) 12-13 Expenditure Adjust.'!G36</f>
        <v>0</v>
      </c>
      <c r="O37" s="74">
        <f>'(D) Tuition Fee Revenue'!M36</f>
        <v>567000</v>
      </c>
      <c r="Q37" s="395">
        <f t="shared" si="11"/>
        <v>2183619</v>
      </c>
      <c r="R37" s="74">
        <f t="shared" si="12"/>
        <v>3339000</v>
      </c>
      <c r="S37" s="74">
        <f t="shared" si="13"/>
        <v>0</v>
      </c>
      <c r="T37" s="74">
        <f t="shared" si="14"/>
        <v>5522619</v>
      </c>
      <c r="V37" s="460">
        <f>E37+'(E) Tuit Fee Disc-GF Adjust'!H36</f>
        <v>2772000</v>
      </c>
      <c r="W37" s="395">
        <f>'(D) Tuition Fee Revenue'!O36</f>
        <v>458000</v>
      </c>
      <c r="X37" s="395">
        <f t="shared" si="15"/>
        <v>3230000</v>
      </c>
      <c r="Y37" s="462">
        <f t="shared" si="16"/>
        <v>5413619</v>
      </c>
    </row>
    <row r="38" spans="1:25" ht="13.2" customHeight="1" x14ac:dyDescent="0.25">
      <c r="A38" s="306"/>
      <c r="B38" s="74" t="s">
        <v>25</v>
      </c>
      <c r="C38" s="74">
        <v>57800</v>
      </c>
      <c r="E38" s="74">
        <v>0</v>
      </c>
      <c r="F38" s="74">
        <v>0</v>
      </c>
      <c r="G38" s="74">
        <f t="shared" si="10"/>
        <v>57800</v>
      </c>
      <c r="I38" s="74">
        <f>'(B) Base Bud Adj'!T37</f>
        <v>0</v>
      </c>
      <c r="K38" s="74">
        <f>'(E) Tuit Fee Disc-GF Adjust'!N37</f>
        <v>-45000</v>
      </c>
      <c r="M38" s="74">
        <f>'(C) 12-13 Expenditure Adjust.'!G37</f>
        <v>0</v>
      </c>
      <c r="O38" s="74">
        <f>'(D) Tuition Fee Revenue'!M37</f>
        <v>144000</v>
      </c>
      <c r="Q38" s="395">
        <f t="shared" si="11"/>
        <v>12800</v>
      </c>
      <c r="R38" s="74">
        <f t="shared" si="12"/>
        <v>144000</v>
      </c>
      <c r="S38" s="74">
        <f t="shared" si="13"/>
        <v>0</v>
      </c>
      <c r="T38" s="74">
        <f t="shared" si="14"/>
        <v>156800</v>
      </c>
      <c r="V38" s="395">
        <v>0</v>
      </c>
      <c r="W38" s="395">
        <f>'(D) Tuition Fee Revenue'!O37</f>
        <v>99000</v>
      </c>
      <c r="X38" s="395">
        <f t="shared" si="15"/>
        <v>99000</v>
      </c>
      <c r="Y38" s="395">
        <f t="shared" si="16"/>
        <v>111800</v>
      </c>
    </row>
    <row r="39" spans="1:25" ht="13.2" customHeight="1" x14ac:dyDescent="0.25">
      <c r="B39" s="74" t="s">
        <v>26</v>
      </c>
      <c r="C39" s="74">
        <v>201141431</v>
      </c>
      <c r="D39" s="239"/>
      <c r="E39" s="74">
        <v>0</v>
      </c>
      <c r="F39" s="101">
        <v>1000</v>
      </c>
      <c r="G39" s="74">
        <f t="shared" si="10"/>
        <v>201142431</v>
      </c>
      <c r="I39" s="74">
        <f>'(B) Base Bud Adj'!T38</f>
        <v>-19295322</v>
      </c>
      <c r="K39" s="74">
        <f>'(E) Tuit Fee Disc-GF Adjust'!N38</f>
        <v>0</v>
      </c>
      <c r="M39" s="74">
        <f>'(C) 12-13 Expenditure Adjust.'!G38</f>
        <v>0</v>
      </c>
      <c r="O39" s="74">
        <f>'(D) Tuition Fee Revenue'!M38</f>
        <v>0</v>
      </c>
      <c r="P39" s="241"/>
      <c r="Q39" s="395">
        <f t="shared" si="11"/>
        <v>181846109</v>
      </c>
      <c r="R39" s="74">
        <f t="shared" si="12"/>
        <v>0</v>
      </c>
      <c r="S39" s="74">
        <f t="shared" si="13"/>
        <v>1000</v>
      </c>
      <c r="T39" s="74">
        <f t="shared" si="14"/>
        <v>181847109</v>
      </c>
      <c r="V39" s="395">
        <v>0</v>
      </c>
      <c r="W39" s="395">
        <f>'(D) Tuition Fee Revenue'!O38</f>
        <v>0</v>
      </c>
      <c r="X39" s="395">
        <f t="shared" si="15"/>
        <v>0</v>
      </c>
      <c r="Y39" s="395">
        <f t="shared" si="16"/>
        <v>181847109</v>
      </c>
    </row>
    <row r="40" spans="1:25" ht="13.2" customHeight="1" x14ac:dyDescent="0.25">
      <c r="B40" s="74" t="s">
        <v>77</v>
      </c>
      <c r="C40" s="74">
        <v>0</v>
      </c>
      <c r="D40" s="239"/>
      <c r="E40" s="74">
        <v>0</v>
      </c>
      <c r="F40" s="101">
        <v>0</v>
      </c>
      <c r="G40" s="74">
        <f t="shared" si="10"/>
        <v>0</v>
      </c>
      <c r="I40" s="74">
        <f>'(B) Base Bud Adj'!T39</f>
        <v>0</v>
      </c>
      <c r="K40" s="74">
        <f>'(E) Tuit Fee Disc-GF Adjust'!N39</f>
        <v>0</v>
      </c>
      <c r="M40" s="74">
        <f>'(C) 12-13 Expenditure Adjust.'!G39</f>
        <v>250000000</v>
      </c>
      <c r="O40" s="74">
        <f>'(D) Tuition Fee Revenue'!M39</f>
        <v>0</v>
      </c>
      <c r="P40" s="241"/>
      <c r="Q40" s="395">
        <f t="shared" si="11"/>
        <v>250000000</v>
      </c>
      <c r="R40" s="74">
        <f t="shared" si="12"/>
        <v>0</v>
      </c>
      <c r="S40" s="74">
        <f t="shared" si="13"/>
        <v>0</v>
      </c>
      <c r="T40" s="74">
        <f t="shared" si="14"/>
        <v>250000000</v>
      </c>
      <c r="V40" s="395">
        <v>0</v>
      </c>
      <c r="W40" s="395">
        <f>'(D) Tuition Fee Revenue'!O39</f>
        <v>0</v>
      </c>
      <c r="X40" s="395">
        <f t="shared" si="15"/>
        <v>0</v>
      </c>
      <c r="Y40" s="395">
        <f t="shared" si="16"/>
        <v>250000000</v>
      </c>
    </row>
    <row r="41" spans="1:25" ht="9" customHeight="1" x14ac:dyDescent="0.25">
      <c r="Q41" s="395"/>
      <c r="V41" s="395"/>
      <c r="W41" s="395"/>
      <c r="X41" s="395"/>
      <c r="Y41" s="395"/>
    </row>
    <row r="42" spans="1:25" s="72" customFormat="1" ht="13.8" thickBot="1" x14ac:dyDescent="0.3">
      <c r="B42" s="198" t="s">
        <v>27</v>
      </c>
      <c r="C42" s="198">
        <f>SUM(C33:C39)</f>
        <v>2141273000.1599998</v>
      </c>
      <c r="D42" s="198"/>
      <c r="E42" s="198">
        <f>SUM(E33:E39)</f>
        <v>2108367262</v>
      </c>
      <c r="F42" s="198">
        <f>SUM(F33:F40)</f>
        <v>340440700</v>
      </c>
      <c r="G42" s="198">
        <f>SUM(G33:G40)</f>
        <v>4590080962.1599998</v>
      </c>
      <c r="H42" s="189"/>
      <c r="I42" s="240">
        <f>SUM(I33:I40)</f>
        <v>-130621000</v>
      </c>
      <c r="J42" s="240"/>
      <c r="K42" s="240">
        <f>SUM(K33:K40)</f>
        <v>0</v>
      </c>
      <c r="L42" s="240"/>
      <c r="M42" s="240">
        <f>SUM(M33:M40)</f>
        <v>0</v>
      </c>
      <c r="N42" s="240"/>
      <c r="O42" s="240">
        <f>SUM(O33:O40)</f>
        <v>176446000</v>
      </c>
      <c r="P42" s="189"/>
      <c r="Q42" s="398">
        <f>SUM(Q33:Q40)</f>
        <v>2010652000.1599998</v>
      </c>
      <c r="R42" s="198">
        <f>SUM(R33:R40)</f>
        <v>2284813262</v>
      </c>
      <c r="S42" s="198">
        <f>SUM(S33:S40)</f>
        <v>340440700</v>
      </c>
      <c r="T42" s="198">
        <f>SUM(T33:T40)</f>
        <v>4635905962.1599998</v>
      </c>
      <c r="U42" s="189"/>
      <c r="V42" s="459">
        <f>SUM(V33:V40)</f>
        <v>1482532462</v>
      </c>
      <c r="W42" s="404">
        <f>SUM(W33:W40)</f>
        <v>110546000</v>
      </c>
      <c r="X42" s="398">
        <f>SUM(X33:X40)</f>
        <v>1593078462</v>
      </c>
      <c r="Y42" s="459">
        <f>SUM(Y33:Y40)</f>
        <v>3944171162.1599998</v>
      </c>
    </row>
    <row r="43" spans="1:25" ht="9.6" customHeight="1" x14ac:dyDescent="0.25"/>
    <row r="44" spans="1:25" ht="14.4" x14ac:dyDescent="0.25">
      <c r="A44" s="356">
        <v>1</v>
      </c>
      <c r="B44" s="357" t="s">
        <v>98</v>
      </c>
      <c r="P44" s="346"/>
      <c r="Q44" s="347"/>
      <c r="R44" s="347"/>
    </row>
    <row r="45" spans="1:25" ht="14.4" x14ac:dyDescent="0.25">
      <c r="A45" s="356">
        <v>2</v>
      </c>
      <c r="B45" s="358" t="s">
        <v>153</v>
      </c>
      <c r="E45" s="98"/>
      <c r="F45" s="98"/>
      <c r="G45" s="98"/>
      <c r="H45" s="242"/>
      <c r="I45" s="243"/>
      <c r="J45" s="243"/>
      <c r="K45" s="243"/>
      <c r="L45" s="243"/>
      <c r="M45" s="243"/>
      <c r="N45" s="243"/>
      <c r="O45" s="243"/>
      <c r="P45" s="348"/>
      <c r="Q45" s="349"/>
      <c r="R45" s="98"/>
      <c r="S45" s="98"/>
    </row>
    <row r="46" spans="1:25" ht="18" customHeight="1" x14ac:dyDescent="0.25"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</row>
    <row r="51" spans="17:17" x14ac:dyDescent="0.25">
      <c r="Q51" s="304"/>
    </row>
  </sheetData>
  <mergeCells count="9">
    <mergeCell ref="J6:L6"/>
    <mergeCell ref="V4:Y4"/>
    <mergeCell ref="C4:G4"/>
    <mergeCell ref="Q4:T4"/>
    <mergeCell ref="I5:M5"/>
    <mergeCell ref="Q5:T5"/>
    <mergeCell ref="I4:O4"/>
    <mergeCell ref="Y5:Y6"/>
    <mergeCell ref="V5:X5"/>
  </mergeCells>
  <phoneticPr fontId="0" type="noConversion"/>
  <printOptions horizontalCentered="1"/>
  <pageMargins left="0.25" right="0.25" top="0.5" bottom="0.25" header="0.5" footer="0.5"/>
  <pageSetup paperSize="5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pane xSplit="1" ySplit="5" topLeftCell="B6" activePane="bottomRight" state="frozen"/>
      <selection pane="topRight" activeCell="C1" sqref="C1"/>
      <selection pane="bottomLeft" activeCell="A4" sqref="A4"/>
      <selection pane="bottomRight" activeCell="H38" sqref="H38"/>
    </sheetView>
  </sheetViews>
  <sheetFormatPr defaultColWidth="9.33203125" defaultRowHeight="13.2" x14ac:dyDescent="0.25"/>
  <cols>
    <col min="1" max="1" width="26.77734375" style="74" customWidth="1"/>
    <col min="2" max="2" width="14.77734375" style="74" customWidth="1"/>
    <col min="3" max="3" width="1.77734375" style="74" customWidth="1"/>
    <col min="4" max="4" width="2.77734375" style="74" customWidth="1"/>
    <col min="5" max="5" width="13.33203125" style="79" bestFit="1" customWidth="1"/>
    <col min="6" max="6" width="2.77734375" style="79" customWidth="1"/>
    <col min="7" max="7" width="1.77734375" style="79" customWidth="1"/>
    <col min="8" max="8" width="13.77734375" style="79" customWidth="1"/>
    <col min="9" max="9" width="1.77734375" style="79" customWidth="1"/>
    <col min="10" max="10" width="16.77734375" style="79" customWidth="1"/>
    <col min="11" max="11" width="1.77734375" style="79" customWidth="1"/>
    <col min="12" max="12" width="14.77734375" style="79" bestFit="1" customWidth="1"/>
    <col min="13" max="13" width="2.33203125" style="79" customWidth="1"/>
    <col min="14" max="14" width="4.77734375" style="79" customWidth="1"/>
    <col min="15" max="15" width="11.44140625" style="79" bestFit="1" customWidth="1"/>
    <col min="16" max="16" width="4.77734375" style="79" customWidth="1"/>
    <col min="17" max="17" width="16.77734375" style="79" hidden="1" customWidth="1"/>
    <col min="18" max="18" width="1.77734375" style="79" hidden="1" customWidth="1"/>
    <col min="19" max="19" width="2.33203125" style="79" customWidth="1"/>
    <col min="20" max="20" width="14.77734375" style="79" customWidth="1"/>
    <col min="21" max="21" width="2.33203125" style="79" customWidth="1"/>
    <col min="22" max="22" width="18.77734375" style="79" customWidth="1"/>
    <col min="23" max="24" width="12.77734375" style="74" customWidth="1"/>
    <col min="25" max="25" width="13.77734375" style="74" customWidth="1"/>
    <col min="26" max="26" width="3.109375" style="74" customWidth="1"/>
    <col min="27" max="27" width="14.109375" style="74" bestFit="1" customWidth="1"/>
    <col min="28" max="16384" width="9.33203125" style="74"/>
  </cols>
  <sheetData>
    <row r="1" spans="1:22" ht="16.8" x14ac:dyDescent="0.3">
      <c r="A1" s="14" t="s">
        <v>155</v>
      </c>
      <c r="B1" s="1"/>
      <c r="C1" s="1"/>
      <c r="D1" s="1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7.5" customHeight="1" x14ac:dyDescent="0.3">
      <c r="A2" s="20"/>
      <c r="B2" s="1"/>
      <c r="C2" s="1"/>
      <c r="D2" s="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6"/>
      <c r="U2" s="76"/>
      <c r="V2" s="76"/>
    </row>
    <row r="3" spans="1:22" s="15" customFormat="1" ht="13.8" x14ac:dyDescent="0.25">
      <c r="B3" s="16">
        <f>-1</f>
        <v>-1</v>
      </c>
      <c r="C3" s="16"/>
      <c r="E3" s="16">
        <v>-2</v>
      </c>
      <c r="F3" s="16"/>
      <c r="G3" s="16"/>
      <c r="H3" s="16">
        <v>-3</v>
      </c>
      <c r="I3" s="16"/>
      <c r="J3" s="16">
        <v>-4</v>
      </c>
      <c r="L3" s="17">
        <f>-5</f>
        <v>-5</v>
      </c>
      <c r="M3" s="17"/>
      <c r="N3" s="17"/>
      <c r="O3" s="17">
        <f>-6</f>
        <v>-6</v>
      </c>
      <c r="P3" s="17"/>
      <c r="Q3" s="16">
        <f>-5</f>
        <v>-5</v>
      </c>
      <c r="R3" s="16"/>
      <c r="S3" s="16"/>
      <c r="T3" s="111" t="s">
        <v>68</v>
      </c>
      <c r="U3" s="16"/>
      <c r="V3" s="111" t="s">
        <v>69</v>
      </c>
    </row>
    <row r="4" spans="1:22" s="6" customFormat="1" ht="6" customHeight="1" x14ac:dyDescent="0.3">
      <c r="B4" s="8"/>
      <c r="C4" s="8"/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8"/>
      <c r="T4" s="8"/>
      <c r="U4" s="8"/>
      <c r="V4" s="8"/>
    </row>
    <row r="5" spans="1:22" s="234" customFormat="1" ht="69.599999999999994" customHeight="1" x14ac:dyDescent="0.25">
      <c r="A5" s="363"/>
      <c r="B5" s="248" t="s">
        <v>96</v>
      </c>
      <c r="C5" s="392"/>
      <c r="D5" s="417" t="s">
        <v>80</v>
      </c>
      <c r="E5" s="417"/>
      <c r="F5" s="417"/>
      <c r="G5" s="363"/>
      <c r="H5" s="363" t="s">
        <v>84</v>
      </c>
      <c r="I5" s="363"/>
      <c r="J5" s="248" t="s">
        <v>86</v>
      </c>
      <c r="K5" s="363"/>
      <c r="L5" s="363" t="s">
        <v>95</v>
      </c>
      <c r="M5" s="363"/>
      <c r="N5" s="417" t="s">
        <v>182</v>
      </c>
      <c r="O5" s="417"/>
      <c r="P5" s="417"/>
      <c r="Q5" s="363"/>
      <c r="R5" s="363"/>
      <c r="S5" s="249"/>
      <c r="T5" s="232" t="s">
        <v>61</v>
      </c>
      <c r="U5" s="249"/>
      <c r="V5" s="350" t="s">
        <v>141</v>
      </c>
    </row>
    <row r="6" spans="1:22" s="155" customFormat="1" ht="14.25" customHeight="1" x14ac:dyDescent="0.25">
      <c r="A6" s="152"/>
      <c r="B6" s="153"/>
      <c r="C6" s="152"/>
      <c r="D6" s="152"/>
      <c r="E6" s="154"/>
      <c r="F6" s="154"/>
      <c r="G6" s="154"/>
      <c r="H6" s="154"/>
      <c r="I6" s="154"/>
      <c r="J6" s="82" t="s">
        <v>87</v>
      </c>
      <c r="K6" s="154"/>
      <c r="L6" s="83"/>
      <c r="M6" s="83"/>
      <c r="N6" s="83"/>
      <c r="O6" s="83"/>
      <c r="P6" s="83"/>
      <c r="Q6" s="83"/>
      <c r="R6" s="83"/>
      <c r="S6" s="83"/>
      <c r="T6" s="270" t="s">
        <v>88</v>
      </c>
      <c r="U6" s="83"/>
      <c r="V6" s="82" t="s">
        <v>93</v>
      </c>
    </row>
    <row r="7" spans="1:22" ht="7.5" customHeight="1" x14ac:dyDescent="0.25">
      <c r="A7" s="77"/>
      <c r="B7" s="100"/>
      <c r="C7" s="77"/>
      <c r="D7" s="77"/>
      <c r="E7" s="78"/>
      <c r="F7" s="78"/>
      <c r="G7" s="78"/>
      <c r="H7" s="78"/>
      <c r="I7" s="78"/>
      <c r="J7" s="156"/>
      <c r="K7" s="78"/>
      <c r="L7" s="11"/>
      <c r="M7" s="11"/>
      <c r="N7" s="11"/>
      <c r="O7" s="11"/>
      <c r="P7" s="11"/>
      <c r="Q7" s="11"/>
      <c r="R7" s="11"/>
      <c r="S7" s="11"/>
      <c r="T7" s="10"/>
      <c r="U7" s="11"/>
      <c r="V7" s="10"/>
    </row>
    <row r="8" spans="1:22" s="13" customFormat="1" ht="13.2" customHeight="1" x14ac:dyDescent="0.25">
      <c r="A8" s="72" t="s">
        <v>0</v>
      </c>
      <c r="B8" s="186">
        <f>'(A) Budget Summary'!C9</f>
        <v>48741489</v>
      </c>
      <c r="C8" s="188"/>
      <c r="D8" s="187"/>
      <c r="E8" s="188">
        <v>-2065800</v>
      </c>
      <c r="F8" s="188"/>
      <c r="G8" s="188"/>
      <c r="H8" s="188">
        <v>-259980</v>
      </c>
      <c r="I8" s="188"/>
      <c r="J8" s="186">
        <f>B8+E8+H8</f>
        <v>46415709</v>
      </c>
      <c r="K8" s="188"/>
      <c r="L8" s="188"/>
      <c r="M8" s="188"/>
      <c r="N8" s="188"/>
      <c r="O8" s="188">
        <v>-39200</v>
      </c>
      <c r="P8" s="188"/>
      <c r="Q8" s="188"/>
      <c r="R8" s="188"/>
      <c r="S8" s="188"/>
      <c r="T8" s="186">
        <f>E8+H8+L8+O8</f>
        <v>-2364980</v>
      </c>
      <c r="U8" s="188"/>
      <c r="V8" s="186">
        <f>B8+T8</f>
        <v>46376509</v>
      </c>
    </row>
    <row r="9" spans="1:22" s="9" customFormat="1" ht="13.2" customHeight="1" x14ac:dyDescent="0.25">
      <c r="A9" s="74" t="s">
        <v>1</v>
      </c>
      <c r="B9" s="190">
        <f>'(A) Budget Summary'!C10</f>
        <v>44118320</v>
      </c>
      <c r="C9" s="76"/>
      <c r="D9" s="79"/>
      <c r="E9" s="191">
        <f>-1648100</f>
        <v>-1648100</v>
      </c>
      <c r="F9" s="191"/>
      <c r="G9" s="191"/>
      <c r="H9" s="191">
        <v>-198510</v>
      </c>
      <c r="I9" s="191"/>
      <c r="J9" s="192">
        <f t="shared" ref="J9:J30" si="0">B9+E9+H9</f>
        <v>42271710</v>
      </c>
      <c r="K9" s="191"/>
      <c r="L9" s="76">
        <v>1648100</v>
      </c>
      <c r="M9" s="76"/>
      <c r="N9" s="76"/>
      <c r="O9" s="76">
        <v>-19000</v>
      </c>
      <c r="P9" s="76"/>
      <c r="Q9" s="76"/>
      <c r="R9" s="76"/>
      <c r="S9" s="76"/>
      <c r="T9" s="190">
        <f>E9+H9+L9+O9</f>
        <v>-217510</v>
      </c>
      <c r="U9" s="76"/>
      <c r="V9" s="190">
        <f>B9+T9</f>
        <v>43900810</v>
      </c>
    </row>
    <row r="10" spans="1:22" s="9" customFormat="1" ht="13.2" customHeight="1" x14ac:dyDescent="0.25">
      <c r="A10" s="74" t="s">
        <v>2</v>
      </c>
      <c r="B10" s="190">
        <f>'(A) Budget Summary'!C11</f>
        <v>81330222</v>
      </c>
      <c r="C10" s="76"/>
      <c r="D10" s="79"/>
      <c r="E10" s="191">
        <v>-4075800</v>
      </c>
      <c r="F10" s="191"/>
      <c r="G10" s="191"/>
      <c r="H10" s="191">
        <v>-502490</v>
      </c>
      <c r="I10" s="191"/>
      <c r="J10" s="192">
        <f t="shared" si="0"/>
        <v>76751932</v>
      </c>
      <c r="K10" s="191"/>
      <c r="L10" s="76"/>
      <c r="M10" s="76"/>
      <c r="N10" s="76"/>
      <c r="O10" s="76">
        <v>-83300</v>
      </c>
      <c r="P10" s="76"/>
      <c r="Q10" s="76"/>
      <c r="R10" s="76"/>
      <c r="S10" s="76"/>
      <c r="T10" s="190">
        <f t="shared" ref="T10:T30" si="1">E10+H10+L10+O10</f>
        <v>-4661590</v>
      </c>
      <c r="U10" s="76"/>
      <c r="V10" s="190">
        <f t="shared" ref="V10:V30" si="2">B10+T10</f>
        <v>76668632</v>
      </c>
    </row>
    <row r="11" spans="1:22" s="9" customFormat="1" ht="13.2" customHeight="1" x14ac:dyDescent="0.25">
      <c r="A11" s="74" t="s">
        <v>3</v>
      </c>
      <c r="B11" s="190">
        <f>'(A) Budget Summary'!C12</f>
        <v>59766882</v>
      </c>
      <c r="C11" s="76"/>
      <c r="D11" s="79"/>
      <c r="E11" s="191">
        <v>-2681100</v>
      </c>
      <c r="F11" s="191"/>
      <c r="G11" s="191"/>
      <c r="H11" s="191">
        <v>-307630</v>
      </c>
      <c r="I11" s="191"/>
      <c r="J11" s="192">
        <f t="shared" si="0"/>
        <v>56778152</v>
      </c>
      <c r="K11" s="191"/>
      <c r="L11" s="76"/>
      <c r="M11" s="76"/>
      <c r="N11" s="76"/>
      <c r="O11" s="76">
        <v>-58300</v>
      </c>
      <c r="P11" s="76"/>
      <c r="Q11" s="76"/>
      <c r="R11" s="76"/>
      <c r="S11" s="76"/>
      <c r="T11" s="190">
        <f t="shared" si="1"/>
        <v>-3047030</v>
      </c>
      <c r="U11" s="76"/>
      <c r="V11" s="190">
        <f t="shared" si="2"/>
        <v>56719852</v>
      </c>
    </row>
    <row r="12" spans="1:22" s="9" customFormat="1" ht="13.2" customHeight="1" x14ac:dyDescent="0.25">
      <c r="A12" s="74" t="s">
        <v>28</v>
      </c>
      <c r="B12" s="190">
        <f>'(A) Budget Summary'!C13</f>
        <v>64021941</v>
      </c>
      <c r="C12" s="76"/>
      <c r="D12" s="79"/>
      <c r="E12" s="191">
        <v>-3760500</v>
      </c>
      <c r="F12" s="191"/>
      <c r="G12" s="191"/>
      <c r="H12" s="191">
        <v>-442980</v>
      </c>
      <c r="I12" s="191"/>
      <c r="J12" s="192">
        <f t="shared" si="0"/>
        <v>59818461</v>
      </c>
      <c r="K12" s="191"/>
      <c r="L12" s="76"/>
      <c r="M12" s="76"/>
      <c r="N12" s="76"/>
      <c r="O12" s="76">
        <v>-84500</v>
      </c>
      <c r="P12" s="76"/>
      <c r="Q12" s="76"/>
      <c r="R12" s="76"/>
      <c r="S12" s="76"/>
      <c r="T12" s="190">
        <f t="shared" si="1"/>
        <v>-4287980</v>
      </c>
      <c r="U12" s="76"/>
      <c r="V12" s="190">
        <f t="shared" si="2"/>
        <v>59733961</v>
      </c>
    </row>
    <row r="13" spans="1:22" s="9" customFormat="1" ht="13.2" customHeight="1" x14ac:dyDescent="0.25">
      <c r="A13" s="74" t="s">
        <v>4</v>
      </c>
      <c r="B13" s="190">
        <f>'(A) Budget Summary'!C14</f>
        <v>105923822</v>
      </c>
      <c r="C13" s="76"/>
      <c r="D13" s="79"/>
      <c r="E13" s="191">
        <v>-5133700</v>
      </c>
      <c r="F13" s="191"/>
      <c r="G13" s="191"/>
      <c r="H13" s="191">
        <v>-575490</v>
      </c>
      <c r="I13" s="191"/>
      <c r="J13" s="192">
        <f t="shared" si="0"/>
        <v>100214632</v>
      </c>
      <c r="K13" s="191"/>
      <c r="L13" s="76"/>
      <c r="M13" s="76"/>
      <c r="N13" s="76"/>
      <c r="O13" s="76">
        <v>-107200</v>
      </c>
      <c r="P13" s="76"/>
      <c r="Q13" s="76"/>
      <c r="R13" s="76"/>
      <c r="S13" s="76"/>
      <c r="T13" s="190">
        <f t="shared" si="1"/>
        <v>-5816390</v>
      </c>
      <c r="U13" s="76"/>
      <c r="V13" s="190">
        <f t="shared" si="2"/>
        <v>100107432</v>
      </c>
    </row>
    <row r="14" spans="1:22" s="9" customFormat="1" ht="13.2" customHeight="1" x14ac:dyDescent="0.25">
      <c r="A14" s="74" t="s">
        <v>5</v>
      </c>
      <c r="B14" s="190">
        <f>'(A) Budget Summary'!C15</f>
        <v>116085961</v>
      </c>
      <c r="C14" s="76"/>
      <c r="D14" s="79"/>
      <c r="E14" s="191">
        <v>-7460700</v>
      </c>
      <c r="F14" s="191"/>
      <c r="G14" s="191"/>
      <c r="H14" s="191">
        <v>-831800</v>
      </c>
      <c r="I14" s="191"/>
      <c r="J14" s="192">
        <f t="shared" si="0"/>
        <v>107793461</v>
      </c>
      <c r="K14" s="191"/>
      <c r="L14" s="76"/>
      <c r="M14" s="76"/>
      <c r="N14" s="76"/>
      <c r="O14" s="76">
        <v>-185900</v>
      </c>
      <c r="P14" s="76"/>
      <c r="Q14" s="76"/>
      <c r="R14" s="76"/>
      <c r="S14" s="76"/>
      <c r="T14" s="190">
        <f t="shared" si="1"/>
        <v>-8478400</v>
      </c>
      <c r="U14" s="76"/>
      <c r="V14" s="190">
        <f t="shared" si="2"/>
        <v>107607561</v>
      </c>
    </row>
    <row r="15" spans="1:22" s="9" customFormat="1" ht="13.2" customHeight="1" x14ac:dyDescent="0.25">
      <c r="A15" s="74" t="s">
        <v>6</v>
      </c>
      <c r="B15" s="190">
        <f>'(A) Budget Summary'!C16</f>
        <v>59408350</v>
      </c>
      <c r="C15" s="76"/>
      <c r="D15" s="79"/>
      <c r="E15" s="191">
        <v>-2494200</v>
      </c>
      <c r="F15" s="191"/>
      <c r="G15" s="191"/>
      <c r="H15" s="191">
        <v>-312340</v>
      </c>
      <c r="I15" s="191"/>
      <c r="J15" s="192">
        <f t="shared" si="0"/>
        <v>56601810</v>
      </c>
      <c r="K15" s="191"/>
      <c r="L15" s="76"/>
      <c r="M15" s="76"/>
      <c r="N15" s="76"/>
      <c r="O15" s="76">
        <v>-45200</v>
      </c>
      <c r="P15" s="76"/>
      <c r="Q15" s="76"/>
      <c r="R15" s="76"/>
      <c r="S15" s="76"/>
      <c r="T15" s="190">
        <f t="shared" si="1"/>
        <v>-2851740</v>
      </c>
      <c r="U15" s="76"/>
      <c r="V15" s="190">
        <f t="shared" si="2"/>
        <v>56556610</v>
      </c>
    </row>
    <row r="16" spans="1:22" s="9" customFormat="1" ht="13.2" customHeight="1" x14ac:dyDescent="0.25">
      <c r="A16" s="74" t="s">
        <v>7</v>
      </c>
      <c r="B16" s="190">
        <f>'(A) Budget Summary'!C17</f>
        <v>131395036.16</v>
      </c>
      <c r="C16" s="76"/>
      <c r="D16" s="79"/>
      <c r="E16" s="191">
        <v>-7653700</v>
      </c>
      <c r="F16" s="191"/>
      <c r="G16" s="191"/>
      <c r="H16" s="191">
        <v>-1012100</v>
      </c>
      <c r="I16" s="191"/>
      <c r="J16" s="192">
        <f t="shared" si="0"/>
        <v>122729236.16</v>
      </c>
      <c r="K16" s="191"/>
      <c r="L16" s="76"/>
      <c r="M16" s="76"/>
      <c r="N16" s="76"/>
      <c r="O16" s="76">
        <v>-187100</v>
      </c>
      <c r="P16" s="76"/>
      <c r="Q16" s="76"/>
      <c r="R16" s="76"/>
      <c r="S16" s="76"/>
      <c r="T16" s="190">
        <f t="shared" si="1"/>
        <v>-8852900</v>
      </c>
      <c r="U16" s="76"/>
      <c r="V16" s="190">
        <f t="shared" si="2"/>
        <v>122542136.16</v>
      </c>
    </row>
    <row r="17" spans="1:22" s="9" customFormat="1" ht="13.2" customHeight="1" x14ac:dyDescent="0.25">
      <c r="A17" s="74" t="s">
        <v>8</v>
      </c>
      <c r="B17" s="190">
        <f>'(A) Budget Summary'!C18</f>
        <v>96874129</v>
      </c>
      <c r="C17" s="76"/>
      <c r="D17" s="79"/>
      <c r="E17" s="191">
        <v>-4761100</v>
      </c>
      <c r="F17" s="191"/>
      <c r="G17" s="191"/>
      <c r="H17" s="191">
        <v>-584590</v>
      </c>
      <c r="I17" s="191"/>
      <c r="J17" s="192">
        <f t="shared" si="0"/>
        <v>91528439</v>
      </c>
      <c r="K17" s="191"/>
      <c r="L17" s="76"/>
      <c r="M17" s="76"/>
      <c r="N17" s="76"/>
      <c r="O17" s="76">
        <v>-108800</v>
      </c>
      <c r="P17" s="76"/>
      <c r="Q17" s="76"/>
      <c r="R17" s="76"/>
      <c r="S17" s="76"/>
      <c r="T17" s="190">
        <f t="shared" si="1"/>
        <v>-5454490</v>
      </c>
      <c r="U17" s="76"/>
      <c r="V17" s="190">
        <f t="shared" si="2"/>
        <v>91419639</v>
      </c>
    </row>
    <row r="18" spans="1:22" s="9" customFormat="1" ht="13.2" customHeight="1" x14ac:dyDescent="0.25">
      <c r="A18" s="74" t="s">
        <v>9</v>
      </c>
      <c r="B18" s="190">
        <f>'(A) Budget Summary'!C19</f>
        <v>21107751</v>
      </c>
      <c r="C18" s="76"/>
      <c r="D18" s="79"/>
      <c r="E18" s="74">
        <f>-724700</f>
        <v>-724700</v>
      </c>
      <c r="F18" s="74"/>
      <c r="G18" s="191"/>
      <c r="H18" s="191">
        <v>-75680</v>
      </c>
      <c r="I18" s="191"/>
      <c r="J18" s="192">
        <f t="shared" si="0"/>
        <v>20307371</v>
      </c>
      <c r="K18" s="191"/>
      <c r="L18" s="76">
        <f>724700+856705</f>
        <v>1581405</v>
      </c>
      <c r="M18" s="76"/>
      <c r="N18" s="76"/>
      <c r="O18" s="76">
        <v>-5900</v>
      </c>
      <c r="P18" s="76"/>
      <c r="Q18" s="76"/>
      <c r="R18" s="76"/>
      <c r="S18" s="76"/>
      <c r="T18" s="190">
        <f t="shared" si="1"/>
        <v>775125</v>
      </c>
      <c r="U18" s="76"/>
      <c r="V18" s="190">
        <f t="shared" si="2"/>
        <v>21882876</v>
      </c>
    </row>
    <row r="19" spans="1:22" s="9" customFormat="1" ht="13.2" customHeight="1" x14ac:dyDescent="0.25">
      <c r="A19" s="74" t="s">
        <v>10</v>
      </c>
      <c r="B19" s="190">
        <f>'(A) Budget Summary'!C20</f>
        <v>51339423</v>
      </c>
      <c r="C19" s="76"/>
      <c r="D19" s="79"/>
      <c r="E19" s="191">
        <v>-1860700</v>
      </c>
      <c r="F19" s="191"/>
      <c r="G19" s="191"/>
      <c r="H19" s="191">
        <v>-208340</v>
      </c>
      <c r="I19" s="191"/>
      <c r="J19" s="192">
        <f t="shared" si="0"/>
        <v>49270383</v>
      </c>
      <c r="K19" s="191"/>
      <c r="L19" s="76"/>
      <c r="M19" s="76"/>
      <c r="N19" s="76"/>
      <c r="O19" s="76">
        <v>-24100</v>
      </c>
      <c r="P19" s="76"/>
      <c r="Q19" s="76"/>
      <c r="R19" s="76"/>
      <c r="S19" s="76"/>
      <c r="T19" s="190">
        <f t="shared" si="1"/>
        <v>-2093140</v>
      </c>
      <c r="U19" s="76"/>
      <c r="V19" s="190">
        <f t="shared" si="2"/>
        <v>49246283</v>
      </c>
    </row>
    <row r="20" spans="1:22" s="9" customFormat="1" ht="13.2" customHeight="1" x14ac:dyDescent="0.25">
      <c r="A20" s="74" t="s">
        <v>11</v>
      </c>
      <c r="B20" s="190">
        <f>'(A) Budget Summary'!C21</f>
        <v>131345346</v>
      </c>
      <c r="C20" s="76"/>
      <c r="D20" s="79"/>
      <c r="E20" s="191">
        <v>-7865600</v>
      </c>
      <c r="F20" s="191"/>
      <c r="G20" s="191"/>
      <c r="H20" s="191">
        <v>-909550</v>
      </c>
      <c r="I20" s="191"/>
      <c r="J20" s="192">
        <f t="shared" si="0"/>
        <v>122570196</v>
      </c>
      <c r="K20" s="191"/>
      <c r="L20" s="76"/>
      <c r="M20" s="76"/>
      <c r="N20" s="76"/>
      <c r="O20" s="76">
        <v>-190300</v>
      </c>
      <c r="P20" s="76"/>
      <c r="Q20" s="76"/>
      <c r="R20" s="76"/>
      <c r="S20" s="76"/>
      <c r="T20" s="190">
        <f t="shared" si="1"/>
        <v>-8965450</v>
      </c>
      <c r="U20" s="76"/>
      <c r="V20" s="190">
        <f t="shared" si="2"/>
        <v>122379896</v>
      </c>
    </row>
    <row r="21" spans="1:22" s="9" customFormat="1" ht="13.2" customHeight="1" x14ac:dyDescent="0.25">
      <c r="A21" s="74" t="s">
        <v>12</v>
      </c>
      <c r="B21" s="190">
        <f>'(A) Budget Summary'!C22</f>
        <v>96644062</v>
      </c>
      <c r="C21" s="76"/>
      <c r="D21" s="79"/>
      <c r="E21" s="191">
        <v>-4918100</v>
      </c>
      <c r="F21" s="191"/>
      <c r="G21" s="191"/>
      <c r="H21" s="191">
        <v>-640420</v>
      </c>
      <c r="I21" s="191"/>
      <c r="J21" s="192">
        <f t="shared" si="0"/>
        <v>91085542</v>
      </c>
      <c r="K21" s="191"/>
      <c r="L21" s="76"/>
      <c r="M21" s="76"/>
      <c r="N21" s="76"/>
      <c r="O21" s="76">
        <v>-101500</v>
      </c>
      <c r="P21" s="76"/>
      <c r="Q21" s="76"/>
      <c r="R21" s="76"/>
      <c r="S21" s="76"/>
      <c r="T21" s="190">
        <f t="shared" si="1"/>
        <v>-5660020</v>
      </c>
      <c r="U21" s="76"/>
      <c r="V21" s="190">
        <f t="shared" si="2"/>
        <v>90984042</v>
      </c>
    </row>
    <row r="22" spans="1:22" s="9" customFormat="1" ht="13.2" customHeight="1" x14ac:dyDescent="0.25">
      <c r="A22" s="74" t="s">
        <v>13</v>
      </c>
      <c r="B22" s="190">
        <f>'(A) Budget Summary'!C23</f>
        <v>107426677</v>
      </c>
      <c r="C22" s="76"/>
      <c r="D22" s="79"/>
      <c r="E22" s="191">
        <v>-5857300</v>
      </c>
      <c r="F22" s="191"/>
      <c r="G22" s="191"/>
      <c r="H22" s="191">
        <v>-729040</v>
      </c>
      <c r="I22" s="191"/>
      <c r="J22" s="192">
        <f t="shared" si="0"/>
        <v>100840337</v>
      </c>
      <c r="K22" s="191"/>
      <c r="L22" s="76"/>
      <c r="M22" s="76"/>
      <c r="N22" s="76"/>
      <c r="O22" s="76">
        <v>-137900</v>
      </c>
      <c r="P22" s="76"/>
      <c r="Q22" s="76"/>
      <c r="R22" s="76"/>
      <c r="S22" s="76"/>
      <c r="T22" s="190">
        <f t="shared" si="1"/>
        <v>-6724240</v>
      </c>
      <c r="U22" s="76"/>
      <c r="V22" s="190">
        <f t="shared" si="2"/>
        <v>100702437</v>
      </c>
    </row>
    <row r="23" spans="1:22" s="9" customFormat="1" ht="13.2" customHeight="1" x14ac:dyDescent="0.25">
      <c r="A23" s="74" t="s">
        <v>14</v>
      </c>
      <c r="B23" s="190">
        <f>'(A) Budget Summary'!C24</f>
        <v>75776878</v>
      </c>
      <c r="C23" s="76"/>
      <c r="D23" s="79"/>
      <c r="E23" s="191">
        <v>-3819000</v>
      </c>
      <c r="F23" s="191"/>
      <c r="G23" s="191"/>
      <c r="H23" s="191">
        <v>-447570</v>
      </c>
      <c r="I23" s="191"/>
      <c r="J23" s="192">
        <f t="shared" si="0"/>
        <v>71510308</v>
      </c>
      <c r="K23" s="191"/>
      <c r="L23" s="76"/>
      <c r="M23" s="76"/>
      <c r="N23" s="76"/>
      <c r="O23" s="76">
        <v>-96500</v>
      </c>
      <c r="P23" s="76"/>
      <c r="Q23" s="76"/>
      <c r="R23" s="76"/>
      <c r="S23" s="76"/>
      <c r="T23" s="190">
        <f t="shared" si="1"/>
        <v>-4363070</v>
      </c>
      <c r="U23" s="76"/>
      <c r="V23" s="190">
        <f t="shared" si="2"/>
        <v>71413808</v>
      </c>
    </row>
    <row r="24" spans="1:22" s="9" customFormat="1" ht="13.2" customHeight="1" x14ac:dyDescent="0.25">
      <c r="A24" s="74" t="s">
        <v>15</v>
      </c>
      <c r="B24" s="190">
        <f>'(A) Budget Summary'!C25</f>
        <v>133941246</v>
      </c>
      <c r="C24" s="76"/>
      <c r="D24" s="79"/>
      <c r="E24" s="191">
        <v>-7859700</v>
      </c>
      <c r="F24" s="191"/>
      <c r="G24" s="191"/>
      <c r="H24" s="191">
        <v>-942950</v>
      </c>
      <c r="I24" s="191"/>
      <c r="J24" s="192">
        <f t="shared" si="0"/>
        <v>125138596</v>
      </c>
      <c r="K24" s="191"/>
      <c r="L24" s="76"/>
      <c r="M24" s="76"/>
      <c r="N24" s="76"/>
      <c r="O24" s="76">
        <v>-175600</v>
      </c>
      <c r="P24" s="76"/>
      <c r="Q24" s="76"/>
      <c r="R24" s="76"/>
      <c r="S24" s="76"/>
      <c r="T24" s="190">
        <f t="shared" si="1"/>
        <v>-8978250</v>
      </c>
      <c r="U24" s="76"/>
      <c r="V24" s="190">
        <f t="shared" si="2"/>
        <v>124962996</v>
      </c>
    </row>
    <row r="25" spans="1:22" s="9" customFormat="1" ht="13.2" customHeight="1" x14ac:dyDescent="0.25">
      <c r="A25" s="74" t="s">
        <v>16</v>
      </c>
      <c r="B25" s="190">
        <f>'(A) Budget Summary'!C26</f>
        <v>111787439</v>
      </c>
      <c r="C25" s="76"/>
      <c r="D25" s="79"/>
      <c r="E25" s="191">
        <v>-6760000</v>
      </c>
      <c r="F25" s="191"/>
      <c r="G25" s="191"/>
      <c r="H25" s="191">
        <v>-833880</v>
      </c>
      <c r="I25" s="191"/>
      <c r="J25" s="192">
        <f t="shared" si="0"/>
        <v>104193559</v>
      </c>
      <c r="K25" s="191"/>
      <c r="L25" s="76"/>
      <c r="M25" s="76"/>
      <c r="N25" s="76"/>
      <c r="O25" s="76">
        <v>-162600</v>
      </c>
      <c r="P25" s="76"/>
      <c r="Q25" s="76"/>
      <c r="R25" s="76"/>
      <c r="S25" s="76"/>
      <c r="T25" s="190">
        <f t="shared" si="1"/>
        <v>-7756480</v>
      </c>
      <c r="U25" s="76"/>
      <c r="V25" s="190">
        <f t="shared" si="2"/>
        <v>104030959</v>
      </c>
    </row>
    <row r="26" spans="1:22" s="9" customFormat="1" ht="13.2" customHeight="1" x14ac:dyDescent="0.25">
      <c r="A26" s="74" t="s">
        <v>17</v>
      </c>
      <c r="B26" s="190">
        <f>'(A) Budget Summary'!C27</f>
        <v>101113122</v>
      </c>
      <c r="C26" s="76"/>
      <c r="D26" s="79"/>
      <c r="E26" s="191">
        <v>-6466600</v>
      </c>
      <c r="F26" s="191"/>
      <c r="G26" s="191"/>
      <c r="H26" s="191">
        <v>-821440</v>
      </c>
      <c r="I26" s="191"/>
      <c r="J26" s="192">
        <f t="shared" si="0"/>
        <v>93825082</v>
      </c>
      <c r="K26" s="191"/>
      <c r="L26" s="76"/>
      <c r="M26" s="76"/>
      <c r="N26" s="76"/>
      <c r="O26" s="76">
        <v>-151100</v>
      </c>
      <c r="P26" s="76"/>
      <c r="Q26" s="76"/>
      <c r="R26" s="76"/>
      <c r="S26" s="76"/>
      <c r="T26" s="190">
        <f t="shared" si="1"/>
        <v>-7439140</v>
      </c>
      <c r="U26" s="76"/>
      <c r="V26" s="190">
        <f t="shared" si="2"/>
        <v>93673982</v>
      </c>
    </row>
    <row r="27" spans="1:22" s="9" customFormat="1" ht="13.2" customHeight="1" x14ac:dyDescent="0.25">
      <c r="A27" s="74" t="s">
        <v>18</v>
      </c>
      <c r="B27" s="190">
        <f>'(A) Budget Summary'!C28</f>
        <v>89543438</v>
      </c>
      <c r="C27" s="76"/>
      <c r="D27" s="79"/>
      <c r="E27" s="191">
        <v>-5259900</v>
      </c>
      <c r="F27" s="191"/>
      <c r="G27" s="191"/>
      <c r="H27" s="191">
        <v>-641770</v>
      </c>
      <c r="I27" s="191"/>
      <c r="J27" s="192">
        <f t="shared" si="0"/>
        <v>83641768</v>
      </c>
      <c r="K27" s="191"/>
      <c r="L27" s="76"/>
      <c r="M27" s="76"/>
      <c r="N27" s="76"/>
      <c r="O27" s="76">
        <v>-116400</v>
      </c>
      <c r="P27" s="76"/>
      <c r="Q27" s="76"/>
      <c r="R27" s="76"/>
      <c r="S27" s="76"/>
      <c r="T27" s="190">
        <f t="shared" si="1"/>
        <v>-6018070</v>
      </c>
      <c r="U27" s="76"/>
      <c r="V27" s="190">
        <f t="shared" si="2"/>
        <v>83525368</v>
      </c>
    </row>
    <row r="28" spans="1:22" s="9" customFormat="1" ht="13.2" customHeight="1" x14ac:dyDescent="0.25">
      <c r="A28" s="74" t="s">
        <v>19</v>
      </c>
      <c r="B28" s="190">
        <f>'(A) Budget Summary'!C29</f>
        <v>51833482</v>
      </c>
      <c r="C28" s="76"/>
      <c r="D28" s="79"/>
      <c r="E28" s="191">
        <v>-2519100</v>
      </c>
      <c r="F28" s="191"/>
      <c r="G28" s="191"/>
      <c r="H28" s="191">
        <v>-294330</v>
      </c>
      <c r="I28" s="191"/>
      <c r="J28" s="192">
        <f t="shared" si="0"/>
        <v>49020052</v>
      </c>
      <c r="K28" s="191"/>
      <c r="L28" s="76"/>
      <c r="M28" s="76"/>
      <c r="N28" s="76"/>
      <c r="O28" s="76">
        <v>-49800</v>
      </c>
      <c r="P28" s="76"/>
      <c r="Q28" s="76"/>
      <c r="R28" s="76"/>
      <c r="S28" s="76"/>
      <c r="T28" s="190">
        <f t="shared" si="1"/>
        <v>-2863230</v>
      </c>
      <c r="U28" s="76"/>
      <c r="V28" s="190">
        <f t="shared" si="2"/>
        <v>48970252</v>
      </c>
    </row>
    <row r="29" spans="1:22" s="9" customFormat="1" ht="13.2" customHeight="1" x14ac:dyDescent="0.25">
      <c r="A29" s="74" t="s">
        <v>20</v>
      </c>
      <c r="B29" s="190">
        <f>'(A) Budget Summary'!C30</f>
        <v>46311423</v>
      </c>
      <c r="C29" s="76"/>
      <c r="D29" s="79"/>
      <c r="E29" s="191">
        <v>-2294700</v>
      </c>
      <c r="F29" s="191"/>
      <c r="G29" s="191"/>
      <c r="H29" s="191">
        <v>-294840</v>
      </c>
      <c r="I29" s="191"/>
      <c r="J29" s="192">
        <f t="shared" si="0"/>
        <v>43721883</v>
      </c>
      <c r="K29" s="191"/>
      <c r="L29" s="76"/>
      <c r="M29" s="76"/>
      <c r="N29" s="76"/>
      <c r="O29" s="76">
        <v>-43700</v>
      </c>
      <c r="P29" s="76"/>
      <c r="Q29" s="76"/>
      <c r="R29" s="76"/>
      <c r="S29" s="76"/>
      <c r="T29" s="190">
        <f t="shared" si="1"/>
        <v>-2633240</v>
      </c>
      <c r="U29" s="76"/>
      <c r="V29" s="190">
        <f t="shared" si="2"/>
        <v>43678183</v>
      </c>
    </row>
    <row r="30" spans="1:22" s="9" customFormat="1" ht="13.2" customHeight="1" x14ac:dyDescent="0.25">
      <c r="A30" s="74" t="s">
        <v>21</v>
      </c>
      <c r="B30" s="190">
        <f>'(A) Budget Summary'!C31</f>
        <v>46552297</v>
      </c>
      <c r="C30" s="76"/>
      <c r="D30" s="79"/>
      <c r="E30" s="191">
        <v>-2059900</v>
      </c>
      <c r="F30" s="191"/>
      <c r="G30" s="191"/>
      <c r="H30" s="191">
        <v>-250350</v>
      </c>
      <c r="I30" s="191"/>
      <c r="J30" s="192">
        <f t="shared" si="0"/>
        <v>44242047</v>
      </c>
      <c r="K30" s="191"/>
      <c r="L30" s="76"/>
      <c r="M30" s="76"/>
      <c r="N30" s="76"/>
      <c r="O30" s="76">
        <v>-43100</v>
      </c>
      <c r="P30" s="76"/>
      <c r="Q30" s="76"/>
      <c r="R30" s="76"/>
      <c r="S30" s="76"/>
      <c r="T30" s="190">
        <f t="shared" si="1"/>
        <v>-2353350</v>
      </c>
      <c r="U30" s="76"/>
      <c r="V30" s="190">
        <f t="shared" si="2"/>
        <v>44198947</v>
      </c>
    </row>
    <row r="31" spans="1:22" s="9" customFormat="1" ht="7.5" customHeight="1" x14ac:dyDescent="0.25">
      <c r="A31" s="74"/>
      <c r="B31" s="190"/>
      <c r="C31" s="76"/>
      <c r="D31" s="79"/>
      <c r="E31" s="79"/>
      <c r="F31" s="79"/>
      <c r="G31" s="79"/>
      <c r="H31" s="79"/>
      <c r="I31" s="79"/>
      <c r="J31" s="190"/>
      <c r="K31" s="79"/>
      <c r="L31" s="76"/>
      <c r="M31" s="76"/>
      <c r="N31" s="76"/>
      <c r="O31" s="76"/>
      <c r="P31" s="76"/>
      <c r="Q31" s="76"/>
      <c r="R31" s="76"/>
      <c r="S31" s="76"/>
      <c r="T31" s="190"/>
      <c r="U31" s="76"/>
      <c r="V31" s="190"/>
    </row>
    <row r="32" spans="1:22" s="13" customFormat="1" ht="13.8" x14ac:dyDescent="0.25">
      <c r="A32" s="194" t="s">
        <v>22</v>
      </c>
      <c r="B32" s="195">
        <f>SUM(B8:B30)</f>
        <v>1872388736.1599998</v>
      </c>
      <c r="C32" s="196"/>
      <c r="D32" s="196"/>
      <c r="E32" s="196">
        <f>SUM(E8:E31)</f>
        <v>-100000000</v>
      </c>
      <c r="F32" s="196"/>
      <c r="G32" s="196"/>
      <c r="H32" s="196">
        <f>SUM(H8:H31)</f>
        <v>-12118070</v>
      </c>
      <c r="I32" s="196"/>
      <c r="J32" s="195">
        <f>SUM(J8:J31)</f>
        <v>1760270666.1599998</v>
      </c>
      <c r="K32" s="196"/>
      <c r="L32" s="196">
        <f>SUM(L8:L30)</f>
        <v>3229505</v>
      </c>
      <c r="M32" s="196"/>
      <c r="N32" s="196"/>
      <c r="O32" s="196">
        <f t="shared" ref="O32" si="3">SUM(O8:O30)</f>
        <v>-2217000</v>
      </c>
      <c r="P32" s="196"/>
      <c r="Q32" s="196">
        <f>SUM(Q8:Q31)</f>
        <v>0</v>
      </c>
      <c r="R32" s="196"/>
      <c r="S32" s="196"/>
      <c r="T32" s="195">
        <f>SUM(T8:T31)</f>
        <v>-111105565</v>
      </c>
      <c r="U32" s="196"/>
      <c r="V32" s="195">
        <f>SUM(V8:V31)</f>
        <v>1761283171.1599998</v>
      </c>
    </row>
    <row r="33" spans="1:27" s="9" customFormat="1" ht="9" customHeight="1" x14ac:dyDescent="0.25">
      <c r="A33" s="74"/>
      <c r="B33" s="190"/>
      <c r="C33" s="76"/>
      <c r="D33" s="79"/>
      <c r="E33" s="79"/>
      <c r="F33" s="79"/>
      <c r="G33" s="79"/>
      <c r="H33" s="79"/>
      <c r="I33" s="79"/>
      <c r="J33" s="190"/>
      <c r="K33" s="79"/>
      <c r="L33" s="76"/>
      <c r="M33" s="76"/>
      <c r="N33" s="76"/>
      <c r="O33" s="76"/>
      <c r="P33" s="76"/>
      <c r="Q33" s="76"/>
      <c r="R33" s="76"/>
      <c r="S33" s="76"/>
      <c r="T33" s="190"/>
      <c r="U33" s="76"/>
      <c r="V33" s="190"/>
    </row>
    <row r="34" spans="1:27" s="9" customFormat="1" ht="13.2" customHeight="1" x14ac:dyDescent="0.25">
      <c r="A34" s="74" t="s">
        <v>23</v>
      </c>
      <c r="B34" s="190">
        <f>'(A) Budget Summary'!C35</f>
        <v>64433802</v>
      </c>
      <c r="C34" s="76"/>
      <c r="D34" s="79"/>
      <c r="E34" s="191">
        <v>0</v>
      </c>
      <c r="F34" s="191"/>
      <c r="G34" s="191"/>
      <c r="H34" s="387">
        <v>-220113</v>
      </c>
      <c r="I34" s="191"/>
      <c r="J34" s="192">
        <f>B34+E34+H34</f>
        <v>64213689</v>
      </c>
      <c r="K34" s="191"/>
      <c r="L34" s="76">
        <f>-23123</f>
        <v>-23123</v>
      </c>
      <c r="M34" s="76"/>
      <c r="N34" s="76"/>
      <c r="O34" s="76">
        <v>0</v>
      </c>
      <c r="P34" s="76"/>
      <c r="Q34" s="76" t="e">
        <f>ROUND((#REF!*7305)/100,0)*100</f>
        <v>#REF!</v>
      </c>
      <c r="R34" s="76"/>
      <c r="S34" s="76"/>
      <c r="T34" s="190">
        <f t="shared" ref="T34:T39" si="4">E34+H34+L34+O34</f>
        <v>-243236</v>
      </c>
      <c r="U34" s="76"/>
      <c r="V34" s="190">
        <f t="shared" ref="V34:V39" si="5">B34+T34</f>
        <v>64190566</v>
      </c>
    </row>
    <row r="35" spans="1:27" s="9" customFormat="1" ht="13.2" customHeight="1" x14ac:dyDescent="0.25">
      <c r="A35" s="74" t="s">
        <v>29</v>
      </c>
      <c r="B35" s="190">
        <f>'(A) Budget Summary'!C36</f>
        <v>981735</v>
      </c>
      <c r="C35" s="76"/>
      <c r="D35" s="79"/>
      <c r="E35" s="191">
        <v>0</v>
      </c>
      <c r="F35" s="191"/>
      <c r="G35" s="74"/>
      <c r="H35" s="191">
        <v>0</v>
      </c>
      <c r="I35" s="74"/>
      <c r="J35" s="192">
        <f t="shared" ref="J35:J39" si="6">B35+E35+H35</f>
        <v>981735</v>
      </c>
      <c r="K35" s="74"/>
      <c r="L35" s="76">
        <v>0</v>
      </c>
      <c r="M35" s="76"/>
      <c r="N35" s="76"/>
      <c r="O35" s="76">
        <v>0</v>
      </c>
      <c r="P35" s="76"/>
      <c r="Q35" s="76"/>
      <c r="R35" s="76"/>
      <c r="S35" s="76"/>
      <c r="T35" s="190">
        <f t="shared" si="4"/>
        <v>0</v>
      </c>
      <c r="U35" s="76"/>
      <c r="V35" s="190">
        <f t="shared" si="5"/>
        <v>981735</v>
      </c>
    </row>
    <row r="36" spans="1:27" s="9" customFormat="1" ht="13.2" customHeight="1" x14ac:dyDescent="0.25">
      <c r="A36" s="74" t="s">
        <v>24</v>
      </c>
      <c r="B36" s="190">
        <f>'(A) Budget Summary'!C37</f>
        <v>2269496</v>
      </c>
      <c r="C36" s="76"/>
      <c r="D36" s="79"/>
      <c r="E36" s="191">
        <v>0</v>
      </c>
      <c r="F36" s="191"/>
      <c r="G36" s="74"/>
      <c r="H36" s="191">
        <v>0</v>
      </c>
      <c r="I36" s="74"/>
      <c r="J36" s="192">
        <f t="shared" si="6"/>
        <v>2269496</v>
      </c>
      <c r="K36" s="74"/>
      <c r="L36" s="76">
        <f>23123</f>
        <v>23123</v>
      </c>
      <c r="M36" s="76"/>
      <c r="N36" s="76"/>
      <c r="O36" s="76">
        <v>0</v>
      </c>
      <c r="P36" s="76"/>
      <c r="Q36" s="76"/>
      <c r="R36" s="76"/>
      <c r="S36" s="76"/>
      <c r="T36" s="190">
        <f t="shared" si="4"/>
        <v>23123</v>
      </c>
      <c r="U36" s="76"/>
      <c r="V36" s="190">
        <f t="shared" si="5"/>
        <v>2292619</v>
      </c>
    </row>
    <row r="37" spans="1:27" s="9" customFormat="1" ht="13.2" customHeight="1" x14ac:dyDescent="0.25">
      <c r="A37" s="74" t="s">
        <v>25</v>
      </c>
      <c r="B37" s="190">
        <f>'(A) Budget Summary'!C38</f>
        <v>57800</v>
      </c>
      <c r="C37" s="76"/>
      <c r="D37" s="79"/>
      <c r="E37" s="191">
        <v>0</v>
      </c>
      <c r="F37" s="191"/>
      <c r="G37" s="74"/>
      <c r="H37" s="191">
        <v>0</v>
      </c>
      <c r="I37" s="74"/>
      <c r="J37" s="192">
        <f t="shared" si="6"/>
        <v>57800</v>
      </c>
      <c r="K37" s="74"/>
      <c r="L37" s="76">
        <v>0</v>
      </c>
      <c r="M37" s="76"/>
      <c r="N37" s="76"/>
      <c r="O37" s="76">
        <v>0</v>
      </c>
      <c r="P37" s="76"/>
      <c r="Q37" s="76" t="e">
        <f>ROUND((#REF!*7305)/100,0)*100</f>
        <v>#REF!</v>
      </c>
      <c r="R37" s="76"/>
      <c r="S37" s="76"/>
      <c r="T37" s="190">
        <f t="shared" si="4"/>
        <v>0</v>
      </c>
      <c r="U37" s="76"/>
      <c r="V37" s="190">
        <f t="shared" si="5"/>
        <v>57800</v>
      </c>
    </row>
    <row r="38" spans="1:27" s="9" customFormat="1" ht="13.2" customHeight="1" x14ac:dyDescent="0.25">
      <c r="A38" s="74" t="s">
        <v>26</v>
      </c>
      <c r="B38" s="190">
        <f>'(A) Budget Summary'!C39</f>
        <v>201141431</v>
      </c>
      <c r="C38" s="76"/>
      <c r="D38" s="79"/>
      <c r="E38" s="191">
        <v>0</v>
      </c>
      <c r="F38" s="191"/>
      <c r="G38" s="191"/>
      <c r="H38" s="191">
        <f>-26182880+63</f>
        <v>-26182817</v>
      </c>
      <c r="I38" s="191"/>
      <c r="J38" s="192">
        <f t="shared" si="6"/>
        <v>174958614</v>
      </c>
      <c r="K38" s="191"/>
      <c r="L38" s="76">
        <f>-50000+5545000+1096000-1648100-724700-856705</f>
        <v>3361495</v>
      </c>
      <c r="M38" s="250">
        <v>2</v>
      </c>
      <c r="N38" s="197"/>
      <c r="O38" s="76">
        <f>2217000+1309000</f>
        <v>3526000</v>
      </c>
      <c r="P38" s="76"/>
      <c r="Q38" s="76"/>
      <c r="R38" s="76"/>
      <c r="S38" s="76"/>
      <c r="T38" s="190">
        <f t="shared" si="4"/>
        <v>-19295322</v>
      </c>
      <c r="U38" s="76"/>
      <c r="V38" s="190">
        <f t="shared" si="5"/>
        <v>181846109</v>
      </c>
    </row>
    <row r="39" spans="1:27" s="9" customFormat="1" ht="13.2" customHeight="1" x14ac:dyDescent="0.25">
      <c r="A39" s="74" t="s">
        <v>77</v>
      </c>
      <c r="B39" s="190">
        <f>'(A) Budget Summary'!C40</f>
        <v>0</v>
      </c>
      <c r="C39" s="76"/>
      <c r="D39" s="79"/>
      <c r="E39" s="191">
        <v>0</v>
      </c>
      <c r="F39" s="191"/>
      <c r="G39" s="191"/>
      <c r="H39" s="191">
        <v>0</v>
      </c>
      <c r="I39" s="191"/>
      <c r="J39" s="192">
        <f t="shared" si="6"/>
        <v>0</v>
      </c>
      <c r="K39" s="191"/>
      <c r="L39" s="76">
        <v>0</v>
      </c>
      <c r="M39" s="250"/>
      <c r="N39" s="197"/>
      <c r="O39" s="76">
        <v>0</v>
      </c>
      <c r="P39" s="76"/>
      <c r="Q39" s="76"/>
      <c r="R39" s="76"/>
      <c r="S39" s="76"/>
      <c r="T39" s="190">
        <f t="shared" si="4"/>
        <v>0</v>
      </c>
      <c r="U39" s="76"/>
      <c r="V39" s="190">
        <f t="shared" si="5"/>
        <v>0</v>
      </c>
    </row>
    <row r="40" spans="1:27" s="9" customFormat="1" ht="9" customHeight="1" x14ac:dyDescent="0.25">
      <c r="A40" s="74"/>
      <c r="B40" s="190"/>
      <c r="C40" s="76"/>
      <c r="D40" s="79"/>
      <c r="E40" s="79"/>
      <c r="F40" s="79"/>
      <c r="G40" s="79"/>
      <c r="H40" s="79"/>
      <c r="I40" s="79"/>
      <c r="J40" s="190"/>
      <c r="K40" s="79"/>
      <c r="L40" s="76"/>
      <c r="M40" s="76"/>
      <c r="N40" s="76"/>
      <c r="O40" s="76"/>
      <c r="P40" s="76"/>
      <c r="Q40" s="76"/>
      <c r="R40" s="76"/>
      <c r="S40" s="76"/>
      <c r="T40" s="190"/>
      <c r="U40" s="76"/>
      <c r="V40" s="190"/>
    </row>
    <row r="41" spans="1:27" s="13" customFormat="1" ht="14.4" thickBot="1" x14ac:dyDescent="0.3">
      <c r="A41" s="198" t="s">
        <v>27</v>
      </c>
      <c r="B41" s="199">
        <f>SUM(B32:B38)</f>
        <v>2141273000.1599998</v>
      </c>
      <c r="C41" s="200"/>
      <c r="D41" s="200"/>
      <c r="E41" s="200">
        <f>SUM(E32:E38)</f>
        <v>-100000000</v>
      </c>
      <c r="F41" s="200"/>
      <c r="G41" s="200"/>
      <c r="H41" s="200">
        <f>SUM(H32:H38)</f>
        <v>-38521000</v>
      </c>
      <c r="I41" s="200"/>
      <c r="J41" s="199">
        <f>SUM(J32:J38)</f>
        <v>2002752000.1599998</v>
      </c>
      <c r="K41" s="200"/>
      <c r="L41" s="200">
        <f>SUM(L32:L39)</f>
        <v>6591000</v>
      </c>
      <c r="M41" s="200"/>
      <c r="N41" s="200"/>
      <c r="O41" s="200">
        <f t="shared" ref="O41" si="7">SUM(O32:O38)</f>
        <v>1309000</v>
      </c>
      <c r="P41" s="200"/>
      <c r="Q41" s="200" t="e">
        <f>Q32+Q34+Q35+Q36+Q37+Q38</f>
        <v>#REF!</v>
      </c>
      <c r="R41" s="200"/>
      <c r="S41" s="200"/>
      <c r="T41" s="199">
        <f>SUM(T32:T39)</f>
        <v>-130621000</v>
      </c>
      <c r="U41" s="200"/>
      <c r="V41" s="199">
        <f>SUM(V32:V39)</f>
        <v>2010652000.1599998</v>
      </c>
    </row>
    <row r="42" spans="1:27" x14ac:dyDescent="0.25">
      <c r="S42" s="80"/>
      <c r="T42" s="80"/>
      <c r="U42" s="80"/>
      <c r="V42" s="80"/>
    </row>
    <row r="43" spans="1:27" s="98" customFormat="1" ht="30" customHeight="1" x14ac:dyDescent="0.25">
      <c r="A43" s="418" t="s">
        <v>90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</row>
    <row r="44" spans="1:27" s="98" customFormat="1" ht="15" customHeight="1" x14ac:dyDescent="0.25">
      <c r="A44" s="416" t="s">
        <v>186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</row>
    <row r="45" spans="1:27" ht="15" customHeight="1" x14ac:dyDescent="0.25">
      <c r="A45" s="419" t="s">
        <v>187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5"/>
      <c r="X45" s="415"/>
      <c r="Y45" s="415"/>
      <c r="Z45" s="362"/>
      <c r="AA45" s="362"/>
    </row>
  </sheetData>
  <mergeCells count="6">
    <mergeCell ref="W45:Y45"/>
    <mergeCell ref="A44:V44"/>
    <mergeCell ref="N5:P5"/>
    <mergeCell ref="A43:V43"/>
    <mergeCell ref="A45:V45"/>
    <mergeCell ref="D5:F5"/>
  </mergeCells>
  <phoneticPr fontId="0" type="noConversion"/>
  <pageMargins left="0.5" right="0.25" top="0.25" bottom="0.25" header="0.5" footer="0.5"/>
  <pageSetup paperSize="5" scale="9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45" sqref="G45"/>
    </sheetView>
  </sheetViews>
  <sheetFormatPr defaultColWidth="10.77734375" defaultRowHeight="15.6" x14ac:dyDescent="0.3"/>
  <cols>
    <col min="1" max="1" width="26.77734375" style="164" customWidth="1"/>
    <col min="2" max="2" width="2.77734375" style="164" customWidth="1"/>
    <col min="3" max="3" width="16.77734375" style="164" customWidth="1"/>
    <col min="4" max="4" width="2.6640625" style="164" customWidth="1"/>
    <col min="5" max="5" width="6.77734375" style="164" customWidth="1"/>
    <col min="6" max="6" width="2.77734375" style="164" customWidth="1"/>
    <col min="7" max="7" width="16.33203125" style="164" customWidth="1"/>
    <col min="8" max="8" width="2.6640625" style="164" customWidth="1"/>
    <col min="9" max="9" width="6.77734375" style="164" customWidth="1"/>
    <col min="10" max="10" width="18.77734375" style="167" customWidth="1"/>
    <col min="11" max="11" width="25.77734375" style="167" customWidth="1"/>
    <col min="12" max="12" width="8.77734375" style="164" customWidth="1"/>
    <col min="13" max="13" width="11.77734375" style="164" customWidth="1"/>
    <col min="14" max="16" width="10.77734375" style="164"/>
    <col min="17" max="17" width="11.77734375" style="164" customWidth="1"/>
    <col min="18" max="16384" width="10.77734375" style="164"/>
  </cols>
  <sheetData>
    <row r="1" spans="1:17" ht="18" x14ac:dyDescent="0.3">
      <c r="A1" s="163" t="s">
        <v>160</v>
      </c>
      <c r="B1" s="163"/>
      <c r="C1" s="163"/>
      <c r="D1" s="163"/>
      <c r="E1" s="163"/>
      <c r="F1" s="165"/>
      <c r="G1" s="165"/>
      <c r="H1" s="165"/>
      <c r="I1" s="166"/>
      <c r="M1" s="1" t="s">
        <v>78</v>
      </c>
      <c r="N1" s="168"/>
      <c r="O1" s="168"/>
    </row>
    <row r="2" spans="1:17" ht="7.5" customHeight="1" x14ac:dyDescent="0.3">
      <c r="F2" s="166"/>
      <c r="G2" s="166"/>
      <c r="H2" s="166"/>
      <c r="I2" s="166"/>
      <c r="M2" s="168"/>
      <c r="N2" s="74"/>
      <c r="O2" s="74"/>
      <c r="P2" s="74"/>
      <c r="Q2" s="74"/>
    </row>
    <row r="3" spans="1:17" s="170" customFormat="1" ht="15.75" customHeight="1" x14ac:dyDescent="0.3">
      <c r="C3" s="170">
        <v>-1</v>
      </c>
      <c r="F3" s="171"/>
      <c r="G3" s="111">
        <v>-2</v>
      </c>
      <c r="H3" s="111"/>
      <c r="I3" s="171"/>
      <c r="J3" s="297">
        <v>-3</v>
      </c>
      <c r="K3" s="172"/>
      <c r="M3" s="97" t="s">
        <v>57</v>
      </c>
      <c r="N3" s="97" t="s">
        <v>62</v>
      </c>
      <c r="O3" s="97" t="s">
        <v>63</v>
      </c>
      <c r="P3" s="96"/>
      <c r="Q3" s="96"/>
    </row>
    <row r="4" spans="1:17" x14ac:dyDescent="0.3">
      <c r="A4" s="173"/>
      <c r="B4" s="173"/>
      <c r="C4" s="173"/>
      <c r="D4" s="173"/>
      <c r="E4" s="173"/>
      <c r="F4" s="171"/>
      <c r="G4" s="169"/>
      <c r="H4" s="169"/>
      <c r="I4" s="169"/>
      <c r="J4" s="169"/>
      <c r="K4" s="169"/>
      <c r="M4" s="420" t="s">
        <v>94</v>
      </c>
      <c r="N4" s="420"/>
      <c r="O4" s="420"/>
      <c r="P4" s="99"/>
      <c r="Q4" s="99"/>
    </row>
    <row r="5" spans="1:17" s="231" customFormat="1" ht="63.6" x14ac:dyDescent="0.25">
      <c r="B5" s="424" t="s">
        <v>142</v>
      </c>
      <c r="C5" s="424"/>
      <c r="D5" s="424"/>
      <c r="E5" s="286"/>
      <c r="F5" s="290"/>
      <c r="G5" s="318" t="s">
        <v>156</v>
      </c>
      <c r="H5" s="319">
        <v>1</v>
      </c>
      <c r="I5" s="234"/>
      <c r="J5" s="233" t="s">
        <v>143</v>
      </c>
      <c r="K5" s="235"/>
      <c r="M5" s="236" t="s">
        <v>31</v>
      </c>
      <c r="N5" s="237" t="s">
        <v>30</v>
      </c>
      <c r="O5" s="237" t="s">
        <v>81</v>
      </c>
      <c r="P5" s="237"/>
      <c r="Q5" s="238" t="s">
        <v>76</v>
      </c>
    </row>
    <row r="6" spans="1:17" s="174" customFormat="1" ht="22.5" customHeight="1" x14ac:dyDescent="0.25">
      <c r="C6" s="355" t="s">
        <v>89</v>
      </c>
      <c r="D6" s="355"/>
      <c r="E6" s="355"/>
      <c r="F6" s="423" t="s">
        <v>100</v>
      </c>
      <c r="G6" s="423"/>
      <c r="H6" s="423"/>
      <c r="I6" s="175"/>
      <c r="J6" s="283" t="s">
        <v>116</v>
      </c>
      <c r="K6" s="184"/>
      <c r="M6" s="94"/>
      <c r="N6" s="84"/>
      <c r="O6" s="84"/>
      <c r="P6" s="84"/>
      <c r="Q6" s="82" t="s">
        <v>64</v>
      </c>
    </row>
    <row r="7" spans="1:17" ht="9" customHeight="1" x14ac:dyDescent="0.3">
      <c r="A7" s="173"/>
      <c r="B7" s="173"/>
      <c r="C7" s="287"/>
      <c r="D7" s="287"/>
      <c r="E7" s="287"/>
      <c r="F7" s="291"/>
      <c r="G7" s="176"/>
      <c r="H7" s="176"/>
      <c r="I7" s="176"/>
      <c r="J7" s="177"/>
      <c r="K7" s="176"/>
      <c r="M7" s="95"/>
      <c r="N7" s="68"/>
      <c r="O7" s="68"/>
      <c r="P7" s="68"/>
      <c r="Q7" s="81"/>
    </row>
    <row r="8" spans="1:17" s="178" customFormat="1" ht="13.2" customHeight="1" x14ac:dyDescent="0.3">
      <c r="A8" s="201" t="s">
        <v>0</v>
      </c>
      <c r="B8" s="201"/>
      <c r="C8" s="288">
        <f>'(B) Base Bud Adj'!V8</f>
        <v>46376509</v>
      </c>
      <c r="D8" s="288"/>
      <c r="E8" s="288"/>
      <c r="F8" s="292"/>
      <c r="G8" s="388">
        <v>-4265250</v>
      </c>
      <c r="H8" s="388"/>
      <c r="I8" s="202"/>
      <c r="J8" s="203">
        <f t="shared" ref="J8:J30" si="0">C8+G8</f>
        <v>42111259</v>
      </c>
      <c r="K8" s="298"/>
      <c r="M8" s="205">
        <v>316000</v>
      </c>
      <c r="N8" s="206">
        <f>92000+1000</f>
        <v>93000</v>
      </c>
      <c r="O8" s="206">
        <v>0</v>
      </c>
      <c r="P8" s="206"/>
      <c r="Q8" s="207">
        <f t="shared" ref="Q8:Q30" si="1">SUM(M8:P8)</f>
        <v>409000</v>
      </c>
    </row>
    <row r="9" spans="1:17" ht="13.2" customHeight="1" x14ac:dyDescent="0.3">
      <c r="A9" s="208" t="s">
        <v>1</v>
      </c>
      <c r="B9" s="208"/>
      <c r="C9" s="219">
        <f>'(B) Base Bud Adj'!V9</f>
        <v>43900810</v>
      </c>
      <c r="D9" s="219"/>
      <c r="E9" s="219"/>
      <c r="F9" s="293"/>
      <c r="G9" s="389">
        <v>-1000000</v>
      </c>
      <c r="H9" s="389"/>
      <c r="I9" s="209"/>
      <c r="J9" s="210">
        <f t="shared" si="0"/>
        <v>42900810</v>
      </c>
      <c r="K9" s="298"/>
      <c r="M9" s="212">
        <v>257000</v>
      </c>
      <c r="N9" s="213">
        <v>80000</v>
      </c>
      <c r="O9" s="213">
        <v>747000</v>
      </c>
      <c r="P9" s="213"/>
      <c r="Q9" s="214">
        <f t="shared" si="1"/>
        <v>1084000</v>
      </c>
    </row>
    <row r="10" spans="1:17" ht="13.2" customHeight="1" x14ac:dyDescent="0.3">
      <c r="A10" s="208" t="s">
        <v>2</v>
      </c>
      <c r="B10" s="208"/>
      <c r="C10" s="219">
        <f>'(B) Base Bud Adj'!V10</f>
        <v>76668632</v>
      </c>
      <c r="D10" s="219"/>
      <c r="E10" s="219"/>
      <c r="F10" s="293"/>
      <c r="G10" s="389">
        <v>-10128750</v>
      </c>
      <c r="H10" s="389"/>
      <c r="I10" s="209"/>
      <c r="J10" s="210">
        <f t="shared" si="0"/>
        <v>66539882</v>
      </c>
      <c r="K10" s="298"/>
      <c r="M10" s="212">
        <v>690000</v>
      </c>
      <c r="N10" s="213">
        <v>197000</v>
      </c>
      <c r="O10" s="213">
        <v>58000</v>
      </c>
      <c r="P10" s="213"/>
      <c r="Q10" s="214">
        <f t="shared" si="1"/>
        <v>945000</v>
      </c>
    </row>
    <row r="11" spans="1:17" ht="13.2" customHeight="1" x14ac:dyDescent="0.3">
      <c r="A11" s="208" t="s">
        <v>3</v>
      </c>
      <c r="B11" s="208"/>
      <c r="C11" s="219">
        <f>'(B) Base Bud Adj'!V11</f>
        <v>56719852</v>
      </c>
      <c r="D11" s="219"/>
      <c r="E11" s="219"/>
      <c r="F11" s="293"/>
      <c r="G11" s="389">
        <v>-5792000</v>
      </c>
      <c r="H11" s="389"/>
      <c r="I11" s="209"/>
      <c r="J11" s="210">
        <f t="shared" si="0"/>
        <v>50927852</v>
      </c>
      <c r="K11" s="298"/>
      <c r="M11" s="212">
        <v>383000</v>
      </c>
      <c r="N11" s="213">
        <v>113000</v>
      </c>
      <c r="O11" s="213">
        <v>0</v>
      </c>
      <c r="P11" s="213"/>
      <c r="Q11" s="214">
        <f t="shared" si="1"/>
        <v>496000</v>
      </c>
    </row>
    <row r="12" spans="1:17" ht="13.2" customHeight="1" x14ac:dyDescent="0.3">
      <c r="A12" s="208" t="s">
        <v>28</v>
      </c>
      <c r="B12" s="208"/>
      <c r="C12" s="219">
        <f>'(B) Base Bud Adj'!V12</f>
        <v>59733961</v>
      </c>
      <c r="D12" s="219"/>
      <c r="E12" s="219"/>
      <c r="F12" s="293"/>
      <c r="G12" s="389">
        <v>-8905000</v>
      </c>
      <c r="H12" s="389"/>
      <c r="I12" s="209"/>
      <c r="J12" s="210">
        <f t="shared" si="0"/>
        <v>50828961</v>
      </c>
      <c r="K12" s="298"/>
      <c r="M12" s="212">
        <v>460000</v>
      </c>
      <c r="N12" s="213">
        <v>157000</v>
      </c>
      <c r="O12" s="213">
        <v>0</v>
      </c>
      <c r="P12" s="213"/>
      <c r="Q12" s="214">
        <f t="shared" si="1"/>
        <v>617000</v>
      </c>
    </row>
    <row r="13" spans="1:17" ht="13.2" customHeight="1" x14ac:dyDescent="0.3">
      <c r="A13" s="208" t="s">
        <v>4</v>
      </c>
      <c r="B13" s="208"/>
      <c r="C13" s="219">
        <f>'(B) Base Bud Adj'!V13</f>
        <v>100107432</v>
      </c>
      <c r="D13" s="219"/>
      <c r="E13" s="219"/>
      <c r="F13" s="293"/>
      <c r="G13" s="389">
        <v>-13014500</v>
      </c>
      <c r="H13" s="389"/>
      <c r="I13" s="209"/>
      <c r="J13" s="210">
        <f t="shared" si="0"/>
        <v>87092932</v>
      </c>
      <c r="K13" s="298"/>
      <c r="M13" s="212">
        <v>777000</v>
      </c>
      <c r="N13" s="213">
        <v>228000</v>
      </c>
      <c r="O13" s="213">
        <v>0</v>
      </c>
      <c r="P13" s="213"/>
      <c r="Q13" s="214">
        <f t="shared" si="1"/>
        <v>1005000</v>
      </c>
    </row>
    <row r="14" spans="1:17" ht="13.2" customHeight="1" x14ac:dyDescent="0.3">
      <c r="A14" s="208" t="s">
        <v>5</v>
      </c>
      <c r="B14" s="208"/>
      <c r="C14" s="219">
        <f>'(B) Base Bud Adj'!V14</f>
        <v>107607561</v>
      </c>
      <c r="D14" s="219"/>
      <c r="E14" s="219"/>
      <c r="F14" s="293"/>
      <c r="G14" s="389">
        <v>-19856250</v>
      </c>
      <c r="H14" s="389"/>
      <c r="I14" s="209"/>
      <c r="J14" s="210">
        <f t="shared" si="0"/>
        <v>87751311</v>
      </c>
      <c r="K14" s="298"/>
      <c r="M14" s="212">
        <v>1058000</v>
      </c>
      <c r="N14" s="213">
        <v>306000</v>
      </c>
      <c r="O14" s="213">
        <v>0</v>
      </c>
      <c r="P14" s="213"/>
      <c r="Q14" s="214">
        <f t="shared" si="1"/>
        <v>1364000</v>
      </c>
    </row>
    <row r="15" spans="1:17" ht="13.2" customHeight="1" x14ac:dyDescent="0.3">
      <c r="A15" s="208" t="s">
        <v>6</v>
      </c>
      <c r="B15" s="208"/>
      <c r="C15" s="219">
        <f>'(B) Base Bud Adj'!V15</f>
        <v>56556610</v>
      </c>
      <c r="D15" s="219"/>
      <c r="E15" s="219"/>
      <c r="F15" s="293"/>
      <c r="G15" s="389">
        <v>-5779000</v>
      </c>
      <c r="H15" s="389"/>
      <c r="I15" s="209"/>
      <c r="J15" s="210">
        <f t="shared" si="0"/>
        <v>50777610</v>
      </c>
      <c r="K15" s="298"/>
      <c r="M15" s="212">
        <v>410000</v>
      </c>
      <c r="N15" s="213">
        <v>147000</v>
      </c>
      <c r="O15" s="213">
        <v>0</v>
      </c>
      <c r="P15" s="213"/>
      <c r="Q15" s="214">
        <f t="shared" si="1"/>
        <v>557000</v>
      </c>
    </row>
    <row r="16" spans="1:17" ht="13.2" customHeight="1" x14ac:dyDescent="0.3">
      <c r="A16" s="208" t="s">
        <v>7</v>
      </c>
      <c r="B16" s="208"/>
      <c r="C16" s="219">
        <f>'(B) Base Bud Adj'!V16</f>
        <v>122542136.16</v>
      </c>
      <c r="D16" s="219"/>
      <c r="E16" s="219"/>
      <c r="F16" s="293"/>
      <c r="G16" s="389">
        <v>-20807250</v>
      </c>
      <c r="H16" s="389"/>
      <c r="I16" s="209"/>
      <c r="J16" s="210">
        <f t="shared" si="0"/>
        <v>101734886.16</v>
      </c>
      <c r="K16" s="298"/>
      <c r="M16" s="212">
        <v>1121000</v>
      </c>
      <c r="N16" s="213">
        <v>329000</v>
      </c>
      <c r="O16" s="213">
        <v>0</v>
      </c>
      <c r="P16" s="213"/>
      <c r="Q16" s="214">
        <f t="shared" si="1"/>
        <v>1450000</v>
      </c>
    </row>
    <row r="17" spans="1:17" ht="13.2" customHeight="1" x14ac:dyDescent="0.3">
      <c r="A17" s="208" t="s">
        <v>8</v>
      </c>
      <c r="B17" s="208"/>
      <c r="C17" s="219">
        <f>'(B) Base Bud Adj'!V17</f>
        <v>91419639</v>
      </c>
      <c r="D17" s="219"/>
      <c r="E17" s="219"/>
      <c r="F17" s="293"/>
      <c r="G17" s="389">
        <v>-11866500</v>
      </c>
      <c r="H17" s="389"/>
      <c r="I17" s="209"/>
      <c r="J17" s="210">
        <f t="shared" si="0"/>
        <v>79553139</v>
      </c>
      <c r="K17" s="298"/>
      <c r="M17" s="212">
        <v>637000</v>
      </c>
      <c r="N17" s="213">
        <v>254000</v>
      </c>
      <c r="O17" s="213">
        <v>0</v>
      </c>
      <c r="P17" s="213"/>
      <c r="Q17" s="214">
        <f t="shared" si="1"/>
        <v>891000</v>
      </c>
    </row>
    <row r="18" spans="1:17" ht="13.2" customHeight="1" x14ac:dyDescent="0.3">
      <c r="A18" s="208" t="s">
        <v>9</v>
      </c>
      <c r="B18" s="208"/>
      <c r="C18" s="219">
        <f>'(B) Base Bud Adj'!V18</f>
        <v>21882876</v>
      </c>
      <c r="D18" s="219"/>
      <c r="E18" s="219"/>
      <c r="F18" s="293"/>
      <c r="G18" s="389">
        <v>-750000</v>
      </c>
      <c r="H18" s="389"/>
      <c r="I18" s="209"/>
      <c r="J18" s="210">
        <f t="shared" si="0"/>
        <v>21132876</v>
      </c>
      <c r="K18" s="298"/>
      <c r="M18" s="212">
        <v>87000</v>
      </c>
      <c r="N18" s="213">
        <v>45000</v>
      </c>
      <c r="O18" s="213">
        <v>0</v>
      </c>
      <c r="P18" s="213"/>
      <c r="Q18" s="214">
        <f t="shared" si="1"/>
        <v>132000</v>
      </c>
    </row>
    <row r="19" spans="1:17" ht="13.2" customHeight="1" x14ac:dyDescent="0.3">
      <c r="A19" s="208" t="s">
        <v>10</v>
      </c>
      <c r="B19" s="208"/>
      <c r="C19" s="219">
        <f>'(B) Base Bud Adj'!V19</f>
        <v>49246283</v>
      </c>
      <c r="D19" s="219"/>
      <c r="E19" s="219"/>
      <c r="F19" s="293"/>
      <c r="G19" s="389">
        <v>-3681250</v>
      </c>
      <c r="H19" s="389"/>
      <c r="I19" s="209"/>
      <c r="J19" s="210">
        <f t="shared" si="0"/>
        <v>45565033</v>
      </c>
      <c r="K19" s="298"/>
      <c r="M19" s="212">
        <v>258000</v>
      </c>
      <c r="N19" s="213">
        <v>78000</v>
      </c>
      <c r="O19" s="213">
        <v>0</v>
      </c>
      <c r="P19" s="213"/>
      <c r="Q19" s="214">
        <f t="shared" si="1"/>
        <v>336000</v>
      </c>
    </row>
    <row r="20" spans="1:17" ht="13.2" customHeight="1" x14ac:dyDescent="0.3">
      <c r="A20" s="208" t="s">
        <v>11</v>
      </c>
      <c r="B20" s="208"/>
      <c r="C20" s="219">
        <f>'(B) Base Bud Adj'!V20</f>
        <v>122379896</v>
      </c>
      <c r="D20" s="219"/>
      <c r="E20" s="219"/>
      <c r="F20" s="293"/>
      <c r="G20" s="389">
        <v>-20762500</v>
      </c>
      <c r="H20" s="389"/>
      <c r="I20" s="209"/>
      <c r="J20" s="210">
        <f t="shared" si="0"/>
        <v>101617396</v>
      </c>
      <c r="K20" s="298"/>
      <c r="M20" s="212">
        <v>1066000</v>
      </c>
      <c r="N20" s="213">
        <v>307000</v>
      </c>
      <c r="O20" s="213">
        <v>0</v>
      </c>
      <c r="P20" s="213"/>
      <c r="Q20" s="214">
        <f t="shared" si="1"/>
        <v>1373000</v>
      </c>
    </row>
    <row r="21" spans="1:17" ht="13.2" customHeight="1" x14ac:dyDescent="0.3">
      <c r="A21" s="208" t="s">
        <v>12</v>
      </c>
      <c r="B21" s="208"/>
      <c r="C21" s="219">
        <f>'(B) Base Bud Adj'!V21</f>
        <v>90984042</v>
      </c>
      <c r="D21" s="219"/>
      <c r="E21" s="219"/>
      <c r="F21" s="293"/>
      <c r="G21" s="389">
        <v>-12003000</v>
      </c>
      <c r="H21" s="389"/>
      <c r="I21" s="209"/>
      <c r="J21" s="210">
        <f t="shared" si="0"/>
        <v>78981042</v>
      </c>
      <c r="K21" s="298"/>
      <c r="M21" s="212">
        <v>742000</v>
      </c>
      <c r="N21" s="213">
        <v>246000</v>
      </c>
      <c r="O21" s="213">
        <v>0</v>
      </c>
      <c r="P21" s="213"/>
      <c r="Q21" s="214">
        <f t="shared" si="1"/>
        <v>988000</v>
      </c>
    </row>
    <row r="22" spans="1:17" ht="13.2" customHeight="1" x14ac:dyDescent="0.3">
      <c r="A22" s="208" t="s">
        <v>13</v>
      </c>
      <c r="B22" s="208"/>
      <c r="C22" s="219">
        <f>'(B) Base Bud Adj'!V22</f>
        <v>100702437</v>
      </c>
      <c r="D22" s="219"/>
      <c r="E22" s="219"/>
      <c r="F22" s="293"/>
      <c r="G22" s="389">
        <v>-15499000</v>
      </c>
      <c r="H22" s="389"/>
      <c r="I22" s="209"/>
      <c r="J22" s="210">
        <f t="shared" si="0"/>
        <v>85203437</v>
      </c>
      <c r="K22" s="298"/>
      <c r="M22" s="212">
        <v>895000</v>
      </c>
      <c r="N22" s="213">
        <v>242000</v>
      </c>
      <c r="O22" s="213">
        <v>0</v>
      </c>
      <c r="P22" s="213"/>
      <c r="Q22" s="214">
        <f t="shared" si="1"/>
        <v>1137000</v>
      </c>
    </row>
    <row r="23" spans="1:17" ht="13.2" customHeight="1" x14ac:dyDescent="0.3">
      <c r="A23" s="208" t="s">
        <v>14</v>
      </c>
      <c r="B23" s="208"/>
      <c r="C23" s="219">
        <f>'(B) Base Bud Adj'!V23</f>
        <v>71413808</v>
      </c>
      <c r="D23" s="219"/>
      <c r="E23" s="219"/>
      <c r="F23" s="293"/>
      <c r="G23" s="389">
        <v>-9917250</v>
      </c>
      <c r="H23" s="389"/>
      <c r="I23" s="209"/>
      <c r="J23" s="210">
        <f t="shared" si="0"/>
        <v>61496558</v>
      </c>
      <c r="K23" s="298"/>
      <c r="M23" s="212">
        <v>575000</v>
      </c>
      <c r="N23" s="213">
        <v>188000</v>
      </c>
      <c r="O23" s="213">
        <v>0</v>
      </c>
      <c r="P23" s="213"/>
      <c r="Q23" s="214">
        <f t="shared" si="1"/>
        <v>763000</v>
      </c>
    </row>
    <row r="24" spans="1:17" ht="13.2" customHeight="1" x14ac:dyDescent="0.3">
      <c r="A24" s="208" t="s">
        <v>15</v>
      </c>
      <c r="B24" s="208"/>
      <c r="C24" s="219">
        <f>'(B) Base Bud Adj'!V24</f>
        <v>124962996</v>
      </c>
      <c r="D24" s="219"/>
      <c r="E24" s="219"/>
      <c r="F24" s="293"/>
      <c r="G24" s="389">
        <v>-20696750</v>
      </c>
      <c r="H24" s="389"/>
      <c r="I24" s="209"/>
      <c r="J24" s="210">
        <f t="shared" si="0"/>
        <v>104266246</v>
      </c>
      <c r="K24" s="298"/>
      <c r="M24" s="212">
        <v>1231000</v>
      </c>
      <c r="N24" s="213">
        <v>374000</v>
      </c>
      <c r="O24" s="213">
        <v>0</v>
      </c>
      <c r="P24" s="213"/>
      <c r="Q24" s="214">
        <f t="shared" si="1"/>
        <v>1605000</v>
      </c>
    </row>
    <row r="25" spans="1:17" ht="13.2" customHeight="1" x14ac:dyDescent="0.3">
      <c r="A25" s="208" t="s">
        <v>16</v>
      </c>
      <c r="B25" s="208"/>
      <c r="C25" s="219">
        <f>'(B) Base Bud Adj'!V25</f>
        <v>104030959</v>
      </c>
      <c r="D25" s="219"/>
      <c r="E25" s="219"/>
      <c r="F25" s="293"/>
      <c r="G25" s="389">
        <v>-17389250</v>
      </c>
      <c r="H25" s="389"/>
      <c r="I25" s="209"/>
      <c r="J25" s="210">
        <f t="shared" si="0"/>
        <v>86641709</v>
      </c>
      <c r="K25" s="298"/>
      <c r="M25" s="212">
        <v>998000</v>
      </c>
      <c r="N25" s="213">
        <v>267000</v>
      </c>
      <c r="O25" s="213">
        <v>0</v>
      </c>
      <c r="P25" s="213"/>
      <c r="Q25" s="214">
        <f t="shared" si="1"/>
        <v>1265000</v>
      </c>
    </row>
    <row r="26" spans="1:17" ht="13.2" customHeight="1" x14ac:dyDescent="0.3">
      <c r="A26" s="208" t="s">
        <v>17</v>
      </c>
      <c r="B26" s="208"/>
      <c r="C26" s="219">
        <f>'(B) Base Bud Adj'!V26</f>
        <v>93673982</v>
      </c>
      <c r="D26" s="219"/>
      <c r="E26" s="219"/>
      <c r="F26" s="293"/>
      <c r="G26" s="389">
        <v>-16269750</v>
      </c>
      <c r="H26" s="389"/>
      <c r="I26" s="209"/>
      <c r="J26" s="210">
        <f t="shared" si="0"/>
        <v>77404232</v>
      </c>
      <c r="K26" s="298"/>
      <c r="M26" s="212">
        <v>956000</v>
      </c>
      <c r="N26" s="213">
        <v>327000</v>
      </c>
      <c r="O26" s="213">
        <v>62000</v>
      </c>
      <c r="P26" s="213"/>
      <c r="Q26" s="214">
        <f t="shared" si="1"/>
        <v>1345000</v>
      </c>
    </row>
    <row r="27" spans="1:17" ht="13.2" customHeight="1" x14ac:dyDescent="0.3">
      <c r="A27" s="208" t="s">
        <v>18</v>
      </c>
      <c r="B27" s="208"/>
      <c r="C27" s="219">
        <f>'(B) Base Bud Adj'!V27</f>
        <v>83525368</v>
      </c>
      <c r="D27" s="219"/>
      <c r="E27" s="219"/>
      <c r="F27" s="293"/>
      <c r="G27" s="389">
        <v>-14409750</v>
      </c>
      <c r="H27" s="389"/>
      <c r="I27" s="209"/>
      <c r="J27" s="210">
        <f t="shared" si="0"/>
        <v>69115618</v>
      </c>
      <c r="K27" s="298"/>
      <c r="M27" s="212">
        <v>872000</v>
      </c>
      <c r="N27" s="213">
        <v>294000</v>
      </c>
      <c r="O27" s="213">
        <v>1887000</v>
      </c>
      <c r="P27" s="213"/>
      <c r="Q27" s="214">
        <f t="shared" si="1"/>
        <v>3053000</v>
      </c>
    </row>
    <row r="28" spans="1:17" ht="13.2" customHeight="1" x14ac:dyDescent="0.3">
      <c r="A28" s="208" t="s">
        <v>19</v>
      </c>
      <c r="B28" s="208"/>
      <c r="C28" s="219">
        <f>'(B) Base Bud Adj'!V28</f>
        <v>48970252</v>
      </c>
      <c r="D28" s="219"/>
      <c r="E28" s="219"/>
      <c r="F28" s="293"/>
      <c r="G28" s="389">
        <v>-5478250</v>
      </c>
      <c r="H28" s="389"/>
      <c r="I28" s="209"/>
      <c r="J28" s="210">
        <f t="shared" si="0"/>
        <v>43492002</v>
      </c>
      <c r="K28" s="298"/>
      <c r="M28" s="212">
        <v>382000</v>
      </c>
      <c r="N28" s="213">
        <v>107000</v>
      </c>
      <c r="O28" s="213">
        <v>0</v>
      </c>
      <c r="P28" s="213"/>
      <c r="Q28" s="214">
        <f t="shared" si="1"/>
        <v>489000</v>
      </c>
    </row>
    <row r="29" spans="1:17" ht="13.2" customHeight="1" x14ac:dyDescent="0.3">
      <c r="A29" s="208" t="s">
        <v>20</v>
      </c>
      <c r="B29" s="208"/>
      <c r="C29" s="219">
        <f>'(B) Base Bud Adj'!V29</f>
        <v>43678183</v>
      </c>
      <c r="D29" s="219"/>
      <c r="E29" s="219"/>
      <c r="F29" s="293"/>
      <c r="G29" s="389">
        <v>-4924250</v>
      </c>
      <c r="H29" s="389"/>
      <c r="I29" s="209"/>
      <c r="J29" s="210">
        <f t="shared" si="0"/>
        <v>38753933</v>
      </c>
      <c r="K29" s="298"/>
      <c r="M29" s="212">
        <v>356000</v>
      </c>
      <c r="N29" s="213">
        <v>109000</v>
      </c>
      <c r="O29" s="213">
        <v>0</v>
      </c>
      <c r="P29" s="213"/>
      <c r="Q29" s="214">
        <f t="shared" si="1"/>
        <v>465000</v>
      </c>
    </row>
    <row r="30" spans="1:17" ht="13.2" customHeight="1" x14ac:dyDescent="0.3">
      <c r="A30" s="208" t="s">
        <v>21</v>
      </c>
      <c r="B30" s="208"/>
      <c r="C30" s="219">
        <f>'(B) Base Bud Adj'!V30</f>
        <v>44198947</v>
      </c>
      <c r="D30" s="219"/>
      <c r="E30" s="219"/>
      <c r="F30" s="293"/>
      <c r="G30" s="389">
        <v>-4928500</v>
      </c>
      <c r="H30" s="389"/>
      <c r="I30" s="209"/>
      <c r="J30" s="210">
        <f t="shared" si="0"/>
        <v>39270447</v>
      </c>
      <c r="K30" s="298"/>
      <c r="M30" s="212">
        <v>344000</v>
      </c>
      <c r="N30" s="213">
        <v>112000</v>
      </c>
      <c r="O30" s="213">
        <v>0</v>
      </c>
      <c r="P30" s="213"/>
      <c r="Q30" s="214">
        <f t="shared" si="1"/>
        <v>456000</v>
      </c>
    </row>
    <row r="31" spans="1:17" ht="9" customHeight="1" x14ac:dyDescent="0.3">
      <c r="A31" s="208"/>
      <c r="B31" s="208"/>
      <c r="C31" s="219"/>
      <c r="D31" s="219"/>
      <c r="E31" s="219"/>
      <c r="F31" s="293"/>
      <c r="G31" s="211"/>
      <c r="H31" s="211"/>
      <c r="I31" s="209"/>
      <c r="J31" s="284"/>
      <c r="K31" s="211"/>
      <c r="M31" s="212"/>
      <c r="N31" s="213"/>
      <c r="O31" s="213"/>
      <c r="P31" s="213"/>
      <c r="Q31" s="214"/>
    </row>
    <row r="32" spans="1:17" ht="15" customHeight="1" x14ac:dyDescent="0.3">
      <c r="A32" s="215" t="s">
        <v>22</v>
      </c>
      <c r="B32" s="215"/>
      <c r="C32" s="215">
        <f>SUM(C8:C31)</f>
        <v>1761283171.1599998</v>
      </c>
      <c r="D32" s="215"/>
      <c r="E32" s="215"/>
      <c r="F32" s="294"/>
      <c r="G32" s="216">
        <f>SUM(G8:G31)</f>
        <v>-248124000</v>
      </c>
      <c r="H32" s="216"/>
      <c r="I32" s="216"/>
      <c r="J32" s="217">
        <f>SUM(J8:J31)</f>
        <v>1513159171.1599998</v>
      </c>
      <c r="K32" s="204"/>
      <c r="M32" s="390">
        <f>SUM(M8:M31)</f>
        <v>14871000</v>
      </c>
      <c r="N32" s="218">
        <f>SUM(N8:N31)</f>
        <v>4600000</v>
      </c>
      <c r="O32" s="218">
        <f>SUM(O8:O30)</f>
        <v>2754000</v>
      </c>
      <c r="P32" s="218"/>
      <c r="Q32" s="281">
        <f>SUM(Q8:Q31)</f>
        <v>22225000</v>
      </c>
    </row>
    <row r="33" spans="1:17" ht="9" customHeight="1" x14ac:dyDescent="0.3">
      <c r="A33" s="208"/>
      <c r="B33" s="208"/>
      <c r="C33" s="219"/>
      <c r="D33" s="219"/>
      <c r="E33" s="219"/>
      <c r="F33" s="293"/>
      <c r="G33" s="211"/>
      <c r="H33" s="211"/>
      <c r="I33" s="209"/>
      <c r="J33" s="284"/>
      <c r="K33" s="211"/>
      <c r="M33" s="212"/>
      <c r="N33" s="213"/>
      <c r="O33" s="213"/>
      <c r="P33" s="213"/>
      <c r="Q33" s="214"/>
    </row>
    <row r="34" spans="1:17" ht="13.2" customHeight="1" x14ac:dyDescent="0.3">
      <c r="A34" s="183" t="s">
        <v>23</v>
      </c>
      <c r="B34" s="183"/>
      <c r="C34" s="219">
        <f>'(B) Base Bud Adj'!V34</f>
        <v>64190566</v>
      </c>
      <c r="D34" s="219"/>
      <c r="E34" s="219"/>
      <c r="F34" s="293"/>
      <c r="G34" s="209">
        <f>-1876000</f>
        <v>-1876000</v>
      </c>
      <c r="H34" s="209"/>
      <c r="I34" s="209"/>
      <c r="J34" s="210">
        <f t="shared" ref="J34:J39" si="2">C34+G34</f>
        <v>62314566</v>
      </c>
      <c r="K34" s="204"/>
      <c r="M34" s="212">
        <v>215000</v>
      </c>
      <c r="N34" s="213">
        <v>0</v>
      </c>
      <c r="O34" s="213">
        <v>0</v>
      </c>
      <c r="P34" s="213"/>
      <c r="Q34" s="214">
        <f t="shared" ref="Q34:Q39" si="3">SUM(M34:P34)</f>
        <v>215000</v>
      </c>
    </row>
    <row r="35" spans="1:17" ht="13.2" customHeight="1" x14ac:dyDescent="0.3">
      <c r="A35" s="183" t="s">
        <v>29</v>
      </c>
      <c r="B35" s="183"/>
      <c r="C35" s="219">
        <f>'(B) Base Bud Adj'!V35</f>
        <v>981735</v>
      </c>
      <c r="D35" s="219"/>
      <c r="E35" s="219"/>
      <c r="F35" s="293"/>
      <c r="G35" s="209">
        <v>0</v>
      </c>
      <c r="H35" s="209"/>
      <c r="I35" s="209"/>
      <c r="J35" s="210">
        <f t="shared" si="2"/>
        <v>981735</v>
      </c>
      <c r="K35" s="204"/>
      <c r="M35" s="212">
        <v>0</v>
      </c>
      <c r="N35" s="213">
        <v>0</v>
      </c>
      <c r="O35" s="213">
        <v>0</v>
      </c>
      <c r="P35" s="213"/>
      <c r="Q35" s="214">
        <f t="shared" si="3"/>
        <v>0</v>
      </c>
    </row>
    <row r="36" spans="1:17" ht="13.2" customHeight="1" x14ac:dyDescent="0.3">
      <c r="A36" s="183" t="s">
        <v>24</v>
      </c>
      <c r="B36" s="183"/>
      <c r="C36" s="219">
        <f>'(B) Base Bud Adj'!V36</f>
        <v>2292619</v>
      </c>
      <c r="D36" s="219"/>
      <c r="E36" s="219"/>
      <c r="F36" s="293"/>
      <c r="G36" s="209">
        <v>0</v>
      </c>
      <c r="H36" s="209"/>
      <c r="I36" s="209"/>
      <c r="J36" s="210">
        <f t="shared" si="2"/>
        <v>2292619</v>
      </c>
      <c r="K36" s="204"/>
      <c r="M36" s="212">
        <v>0</v>
      </c>
      <c r="N36" s="213">
        <v>0</v>
      </c>
      <c r="O36" s="213">
        <v>0</v>
      </c>
      <c r="P36" s="213"/>
      <c r="Q36" s="214">
        <f t="shared" si="3"/>
        <v>0</v>
      </c>
    </row>
    <row r="37" spans="1:17" ht="13.2" customHeight="1" x14ac:dyDescent="0.3">
      <c r="A37" s="183" t="s">
        <v>25</v>
      </c>
      <c r="B37" s="183"/>
      <c r="C37" s="219">
        <f>'(B) Base Bud Adj'!V37</f>
        <v>57800</v>
      </c>
      <c r="D37" s="219"/>
      <c r="E37" s="219"/>
      <c r="F37" s="293"/>
      <c r="G37" s="209">
        <v>0</v>
      </c>
      <c r="H37" s="209"/>
      <c r="I37" s="209"/>
      <c r="J37" s="210">
        <f t="shared" si="2"/>
        <v>57800</v>
      </c>
      <c r="K37" s="204"/>
      <c r="M37" s="212">
        <v>0</v>
      </c>
      <c r="N37" s="213">
        <v>0</v>
      </c>
      <c r="O37" s="213">
        <v>0</v>
      </c>
      <c r="P37" s="213"/>
      <c r="Q37" s="214">
        <f t="shared" si="3"/>
        <v>0</v>
      </c>
    </row>
    <row r="38" spans="1:17" ht="13.2" customHeight="1" x14ac:dyDescent="0.3">
      <c r="A38" s="182" t="s">
        <v>26</v>
      </c>
      <c r="B38" s="182"/>
      <c r="C38" s="219">
        <f>'(B) Base Bud Adj'!V38</f>
        <v>181846109</v>
      </c>
      <c r="D38" s="219"/>
      <c r="E38" s="219"/>
      <c r="F38" s="293"/>
      <c r="G38" s="209">
        <v>0</v>
      </c>
      <c r="H38" s="209"/>
      <c r="I38" s="209"/>
      <c r="J38" s="210">
        <f t="shared" si="2"/>
        <v>181846109</v>
      </c>
      <c r="K38" s="204"/>
      <c r="M38" s="212">
        <v>0</v>
      </c>
      <c r="N38" s="213">
        <v>0</v>
      </c>
      <c r="O38" s="213">
        <v>0</v>
      </c>
      <c r="P38" s="213"/>
      <c r="Q38" s="214">
        <f t="shared" si="3"/>
        <v>0</v>
      </c>
    </row>
    <row r="39" spans="1:17" ht="13.2" customHeight="1" x14ac:dyDescent="0.3">
      <c r="A39" s="74" t="s">
        <v>77</v>
      </c>
      <c r="B39" s="74"/>
      <c r="C39" s="219">
        <f>'(B) Base Bud Adj'!V39</f>
        <v>0</v>
      </c>
      <c r="D39" s="219"/>
      <c r="E39" s="219"/>
      <c r="F39" s="293"/>
      <c r="G39" s="209">
        <v>250000000</v>
      </c>
      <c r="H39" s="209"/>
      <c r="I39" s="209"/>
      <c r="J39" s="210">
        <f t="shared" si="2"/>
        <v>250000000</v>
      </c>
      <c r="K39" s="204"/>
      <c r="M39" s="212">
        <v>0</v>
      </c>
      <c r="N39" s="213">
        <v>0</v>
      </c>
      <c r="O39" s="213">
        <v>0</v>
      </c>
      <c r="P39" s="213"/>
      <c r="Q39" s="214">
        <f t="shared" si="3"/>
        <v>0</v>
      </c>
    </row>
    <row r="40" spans="1:17" ht="9" customHeight="1" x14ac:dyDescent="0.3">
      <c r="A40" s="219"/>
      <c r="B40" s="289"/>
      <c r="C40" s="289"/>
      <c r="D40" s="289"/>
      <c r="E40" s="289"/>
      <c r="F40" s="295"/>
      <c r="G40" s="211"/>
      <c r="H40" s="211"/>
      <c r="I40" s="220"/>
      <c r="J40" s="284"/>
      <c r="K40" s="211"/>
      <c r="M40" s="221"/>
      <c r="N40" s="222"/>
      <c r="O40" s="222"/>
      <c r="P40" s="222"/>
      <c r="Q40" s="223"/>
    </row>
    <row r="41" spans="1:17" ht="16.2" thickBot="1" x14ac:dyDescent="0.35">
      <c r="A41" s="224" t="s">
        <v>27</v>
      </c>
      <c r="B41" s="285"/>
      <c r="C41" s="285">
        <f>SUM(C32:C39)</f>
        <v>2010652000.1599998</v>
      </c>
      <c r="D41" s="285"/>
      <c r="E41" s="285"/>
      <c r="F41" s="296"/>
      <c r="G41" s="225">
        <f>SUM(G32:G39)</f>
        <v>0</v>
      </c>
      <c r="H41" s="225"/>
      <c r="I41" s="225"/>
      <c r="J41" s="226">
        <f>SUM(J32:J39)</f>
        <v>2010652000.1599998</v>
      </c>
      <c r="K41" s="204"/>
      <c r="M41" s="391">
        <f>SUM(M32:M39)</f>
        <v>15086000</v>
      </c>
      <c r="N41" s="227">
        <f>SUM(N32:N39)</f>
        <v>4600000</v>
      </c>
      <c r="O41" s="227">
        <f>SUM(O32:O39)</f>
        <v>2754000</v>
      </c>
      <c r="P41" s="227"/>
      <c r="Q41" s="282">
        <f>SUM(Q32:Q39)</f>
        <v>22440000</v>
      </c>
    </row>
    <row r="42" spans="1:17" ht="9" customHeight="1" x14ac:dyDescent="0.3">
      <c r="A42" s="208"/>
      <c r="B42" s="208"/>
      <c r="C42" s="208"/>
      <c r="D42" s="208"/>
      <c r="E42" s="208"/>
      <c r="F42" s="228"/>
      <c r="G42" s="228"/>
      <c r="H42" s="228"/>
      <c r="I42" s="228"/>
      <c r="J42" s="211"/>
      <c r="K42" s="211"/>
      <c r="M42" s="229"/>
      <c r="N42" s="229"/>
      <c r="O42" s="229"/>
      <c r="P42" s="213"/>
      <c r="Q42" s="230"/>
    </row>
    <row r="43" spans="1:17" ht="30" customHeight="1" x14ac:dyDescent="0.3">
      <c r="A43" s="422" t="s">
        <v>179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M43" s="421" t="s">
        <v>183</v>
      </c>
      <c r="N43" s="421"/>
      <c r="O43" s="421"/>
      <c r="P43" s="421"/>
      <c r="Q43" s="421"/>
    </row>
    <row r="44" spans="1:17" ht="15.75" customHeight="1" x14ac:dyDescent="0.3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M44" s="421" t="s">
        <v>145</v>
      </c>
      <c r="N44" s="421"/>
      <c r="O44" s="421"/>
      <c r="P44" s="421"/>
      <c r="Q44" s="421"/>
    </row>
    <row r="45" spans="1:17" x14ac:dyDescent="0.3">
      <c r="F45" s="179"/>
      <c r="G45" s="179"/>
      <c r="H45" s="179"/>
      <c r="I45" s="179"/>
      <c r="J45" s="185"/>
      <c r="K45" s="185"/>
    </row>
    <row r="46" spans="1:17" x14ac:dyDescent="0.3">
      <c r="F46" s="179"/>
      <c r="G46" s="179"/>
      <c r="H46" s="179"/>
      <c r="I46" s="179"/>
      <c r="J46" s="185"/>
      <c r="K46" s="185"/>
    </row>
    <row r="47" spans="1:17" x14ac:dyDescent="0.3">
      <c r="F47" s="179"/>
      <c r="G47" s="179"/>
      <c r="H47" s="179"/>
      <c r="I47" s="179"/>
      <c r="J47" s="185"/>
      <c r="K47" s="185"/>
    </row>
    <row r="48" spans="1:17" x14ac:dyDescent="0.3">
      <c r="F48" s="179"/>
      <c r="G48" s="179"/>
      <c r="H48" s="179"/>
      <c r="I48" s="179"/>
      <c r="J48" s="185"/>
      <c r="K48" s="185"/>
    </row>
    <row r="49" spans="1:11" x14ac:dyDescent="0.3">
      <c r="F49" s="179"/>
      <c r="G49" s="179"/>
      <c r="H49" s="179"/>
      <c r="I49" s="179"/>
      <c r="J49" s="185"/>
      <c r="K49" s="185"/>
    </row>
    <row r="50" spans="1:11" x14ac:dyDescent="0.3">
      <c r="F50" s="179"/>
      <c r="G50" s="179"/>
      <c r="H50" s="179"/>
      <c r="I50" s="179"/>
      <c r="J50" s="185"/>
      <c r="K50" s="185"/>
    </row>
    <row r="51" spans="1:11" x14ac:dyDescent="0.3">
      <c r="A51" s="166"/>
      <c r="B51" s="166"/>
      <c r="C51" s="166"/>
      <c r="D51" s="166"/>
      <c r="E51" s="166"/>
    </row>
    <row r="52" spans="1:11" x14ac:dyDescent="0.3">
      <c r="A52" s="166"/>
      <c r="B52" s="166"/>
      <c r="C52" s="166"/>
      <c r="D52" s="166"/>
      <c r="E52" s="166"/>
    </row>
    <row r="53" spans="1:11" x14ac:dyDescent="0.3">
      <c r="A53" s="166"/>
      <c r="B53" s="166"/>
      <c r="C53" s="166"/>
      <c r="D53" s="166"/>
      <c r="E53" s="166"/>
    </row>
    <row r="54" spans="1:11" x14ac:dyDescent="0.3">
      <c r="A54" s="166"/>
      <c r="B54" s="166"/>
      <c r="C54" s="166"/>
      <c r="D54" s="166"/>
      <c r="E54" s="166"/>
    </row>
    <row r="55" spans="1:11" x14ac:dyDescent="0.3">
      <c r="A55" s="166"/>
      <c r="B55" s="166"/>
      <c r="C55" s="166"/>
      <c r="D55" s="166"/>
      <c r="E55" s="166"/>
    </row>
    <row r="56" spans="1:11" x14ac:dyDescent="0.3">
      <c r="A56" s="180"/>
      <c r="B56" s="180"/>
      <c r="C56" s="180"/>
      <c r="D56" s="180"/>
      <c r="E56" s="180"/>
    </row>
    <row r="57" spans="1:11" x14ac:dyDescent="0.3">
      <c r="A57" s="166"/>
      <c r="B57" s="166"/>
      <c r="C57" s="166"/>
      <c r="D57" s="166"/>
      <c r="E57" s="166"/>
    </row>
    <row r="58" spans="1:11" x14ac:dyDescent="0.3">
      <c r="A58" s="166"/>
      <c r="B58" s="166"/>
      <c r="C58" s="166"/>
      <c r="D58" s="166"/>
      <c r="E58" s="166"/>
    </row>
    <row r="59" spans="1:11" x14ac:dyDescent="0.3">
      <c r="A59" s="166"/>
      <c r="B59" s="166"/>
      <c r="C59" s="166"/>
      <c r="D59" s="166"/>
      <c r="E59" s="166"/>
    </row>
    <row r="60" spans="1:11" x14ac:dyDescent="0.3">
      <c r="A60" s="166"/>
      <c r="B60" s="166"/>
      <c r="C60" s="166"/>
      <c r="D60" s="166"/>
      <c r="E60" s="166"/>
    </row>
    <row r="61" spans="1:11" x14ac:dyDescent="0.3">
      <c r="A61" s="166"/>
      <c r="B61" s="166"/>
      <c r="C61" s="166"/>
      <c r="D61" s="166"/>
      <c r="E61" s="166"/>
    </row>
    <row r="62" spans="1:11" x14ac:dyDescent="0.3">
      <c r="A62" s="166"/>
      <c r="B62" s="166"/>
      <c r="C62" s="166"/>
      <c r="D62" s="166"/>
      <c r="E62" s="166"/>
    </row>
    <row r="63" spans="1:11" x14ac:dyDescent="0.3">
      <c r="A63" s="166"/>
      <c r="B63" s="166"/>
      <c r="C63" s="166"/>
      <c r="D63" s="166"/>
      <c r="E63" s="166"/>
    </row>
    <row r="64" spans="1:11" x14ac:dyDescent="0.3">
      <c r="A64" s="180"/>
      <c r="B64" s="180"/>
      <c r="C64" s="180"/>
      <c r="D64" s="180"/>
      <c r="E64" s="180"/>
    </row>
    <row r="65" spans="1:5" x14ac:dyDescent="0.3">
      <c r="A65" s="166"/>
      <c r="B65" s="166"/>
      <c r="C65" s="166"/>
      <c r="D65" s="166"/>
      <c r="E65" s="166"/>
    </row>
    <row r="66" spans="1:5" x14ac:dyDescent="0.3">
      <c r="A66" s="166"/>
      <c r="B66" s="166"/>
      <c r="C66" s="166"/>
      <c r="D66" s="166"/>
      <c r="E66" s="166"/>
    </row>
    <row r="67" spans="1:5" x14ac:dyDescent="0.3">
      <c r="A67" s="166"/>
      <c r="B67" s="166"/>
      <c r="C67" s="166"/>
      <c r="D67" s="166"/>
      <c r="E67" s="166"/>
    </row>
    <row r="68" spans="1:5" x14ac:dyDescent="0.3">
      <c r="A68" s="166"/>
      <c r="B68" s="166"/>
      <c r="C68" s="166"/>
      <c r="D68" s="166"/>
      <c r="E68" s="166"/>
    </row>
    <row r="69" spans="1:5" x14ac:dyDescent="0.3">
      <c r="A69" s="166"/>
      <c r="B69" s="166"/>
      <c r="C69" s="166"/>
      <c r="D69" s="166"/>
      <c r="E69" s="166"/>
    </row>
    <row r="70" spans="1:5" x14ac:dyDescent="0.3">
      <c r="A70" s="166"/>
      <c r="B70" s="166"/>
      <c r="C70" s="166"/>
      <c r="D70" s="166"/>
      <c r="E70" s="166"/>
    </row>
  </sheetData>
  <mergeCells count="6">
    <mergeCell ref="M4:O4"/>
    <mergeCell ref="M44:Q44"/>
    <mergeCell ref="M43:Q43"/>
    <mergeCell ref="A43:K44"/>
    <mergeCell ref="F6:H6"/>
    <mergeCell ref="B5:D5"/>
  </mergeCells>
  <pageMargins left="0.5" right="0.25" top="0.25" bottom="0.25" header="0.3" footer="0.3"/>
  <pageSetup paperSize="5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6" sqref="H6"/>
    </sheetView>
  </sheetViews>
  <sheetFormatPr defaultRowHeight="13.8" x14ac:dyDescent="0.25"/>
  <cols>
    <col min="1" max="1" width="23.77734375" style="117" customWidth="1"/>
    <col min="2" max="3" width="8.77734375" style="117" customWidth="1"/>
    <col min="4" max="5" width="12.77734375" style="117" customWidth="1"/>
    <col min="6" max="6" width="10.77734375" style="117" customWidth="1"/>
    <col min="7" max="7" width="9.77734375" style="117" customWidth="1"/>
    <col min="8" max="8" width="12.5546875" style="117" bestFit="1" customWidth="1"/>
    <col min="9" max="9" width="10.5546875" style="117" bestFit="1" customWidth="1"/>
    <col min="10" max="10" width="14.77734375" style="117" customWidth="1"/>
    <col min="11" max="11" width="11.77734375" style="117" customWidth="1"/>
    <col min="12" max="12" width="12.77734375" style="117" customWidth="1"/>
    <col min="13" max="13" width="16.77734375" style="117" bestFit="1" customWidth="1"/>
    <col min="14" max="14" width="16.33203125" style="117" bestFit="1" customWidth="1"/>
    <col min="15" max="15" width="16.77734375" style="117" bestFit="1" customWidth="1"/>
    <col min="16" max="221" width="8.77734375" style="117"/>
    <col min="222" max="222" width="24.109375" style="117" customWidth="1"/>
    <col min="223" max="225" width="16.44140625" style="117" customWidth="1"/>
    <col min="226" max="226" width="18" style="117" customWidth="1"/>
    <col min="227" max="227" width="16.44140625" style="117" customWidth="1"/>
    <col min="228" max="228" width="4" style="117" customWidth="1"/>
    <col min="229" max="231" width="9.33203125" style="117" customWidth="1"/>
    <col min="232" max="232" width="22.44140625" style="117" customWidth="1"/>
    <col min="233" max="233" width="3.77734375" style="117" customWidth="1"/>
    <col min="234" max="234" width="16.44140625" style="117" customWidth="1"/>
    <col min="235" max="235" width="17.33203125" style="117" customWidth="1"/>
    <col min="236" max="239" width="16.44140625" style="117" customWidth="1"/>
    <col min="240" max="241" width="9.33203125" style="117" customWidth="1"/>
    <col min="242" max="242" width="18.77734375" style="117" customWidth="1"/>
    <col min="243" max="243" width="16.44140625" style="117" customWidth="1"/>
    <col min="244" max="244" width="17.77734375" style="117" customWidth="1"/>
    <col min="245" max="247" width="16.44140625" style="117" customWidth="1"/>
    <col min="248" max="248" width="17.77734375" style="117" bestFit="1" customWidth="1"/>
    <col min="249" max="249" width="16.44140625" style="117" customWidth="1"/>
    <col min="250" max="250" width="21" style="117" customWidth="1"/>
    <col min="251" max="251" width="16.44140625" style="117" customWidth="1"/>
    <col min="252" max="252" width="18.33203125" style="117" bestFit="1" customWidth="1"/>
    <col min="253" max="253" width="19.109375" style="117" customWidth="1"/>
    <col min="254" max="255" width="18.33203125" style="117" customWidth="1"/>
    <col min="256" max="256" width="8.77734375" style="117"/>
    <col min="257" max="258" width="16.77734375" style="117" customWidth="1"/>
    <col min="259" max="260" width="11.6640625" style="117" customWidth="1"/>
    <col min="261" max="261" width="8.77734375" style="117"/>
    <col min="262" max="262" width="18.33203125" style="117" customWidth="1"/>
    <col min="263" max="263" width="16.44140625" style="117" customWidth="1"/>
    <col min="264" max="264" width="9.44140625" style="117" bestFit="1" customWidth="1"/>
    <col min="265" max="265" width="17.6640625" style="117" customWidth="1"/>
    <col min="266" max="266" width="14.77734375" style="117" bestFit="1" customWidth="1"/>
    <col min="267" max="477" width="8.77734375" style="117"/>
    <col min="478" max="478" width="24.109375" style="117" customWidth="1"/>
    <col min="479" max="481" width="16.44140625" style="117" customWidth="1"/>
    <col min="482" max="482" width="18" style="117" customWidth="1"/>
    <col min="483" max="483" width="16.44140625" style="117" customWidth="1"/>
    <col min="484" max="484" width="4" style="117" customWidth="1"/>
    <col min="485" max="487" width="9.33203125" style="117" customWidth="1"/>
    <col min="488" max="488" width="22.44140625" style="117" customWidth="1"/>
    <col min="489" max="489" width="3.77734375" style="117" customWidth="1"/>
    <col min="490" max="490" width="16.44140625" style="117" customWidth="1"/>
    <col min="491" max="491" width="17.33203125" style="117" customWidth="1"/>
    <col min="492" max="495" width="16.44140625" style="117" customWidth="1"/>
    <col min="496" max="497" width="9.33203125" style="117" customWidth="1"/>
    <col min="498" max="498" width="18.77734375" style="117" customWidth="1"/>
    <col min="499" max="499" width="16.44140625" style="117" customWidth="1"/>
    <col min="500" max="500" width="17.77734375" style="117" customWidth="1"/>
    <col min="501" max="503" width="16.44140625" style="117" customWidth="1"/>
    <col min="504" max="504" width="17.77734375" style="117" bestFit="1" customWidth="1"/>
    <col min="505" max="505" width="16.44140625" style="117" customWidth="1"/>
    <col min="506" max="506" width="21" style="117" customWidth="1"/>
    <col min="507" max="507" width="16.44140625" style="117" customWidth="1"/>
    <col min="508" max="508" width="18.33203125" style="117" bestFit="1" customWidth="1"/>
    <col min="509" max="509" width="19.109375" style="117" customWidth="1"/>
    <col min="510" max="511" width="18.33203125" style="117" customWidth="1"/>
    <col min="512" max="512" width="8.77734375" style="117"/>
    <col min="513" max="514" width="16.77734375" style="117" customWidth="1"/>
    <col min="515" max="516" width="11.6640625" style="117" customWidth="1"/>
    <col min="517" max="517" width="8.77734375" style="117"/>
    <col min="518" max="518" width="18.33203125" style="117" customWidth="1"/>
    <col min="519" max="519" width="16.44140625" style="117" customWidth="1"/>
    <col min="520" max="520" width="9.44140625" style="117" bestFit="1" customWidth="1"/>
    <col min="521" max="521" width="17.6640625" style="117" customWidth="1"/>
    <col min="522" max="522" width="14.77734375" style="117" bestFit="1" customWidth="1"/>
    <col min="523" max="733" width="8.77734375" style="117"/>
    <col min="734" max="734" width="24.109375" style="117" customWidth="1"/>
    <col min="735" max="737" width="16.44140625" style="117" customWidth="1"/>
    <col min="738" max="738" width="18" style="117" customWidth="1"/>
    <col min="739" max="739" width="16.44140625" style="117" customWidth="1"/>
    <col min="740" max="740" width="4" style="117" customWidth="1"/>
    <col min="741" max="743" width="9.33203125" style="117" customWidth="1"/>
    <col min="744" max="744" width="22.44140625" style="117" customWidth="1"/>
    <col min="745" max="745" width="3.77734375" style="117" customWidth="1"/>
    <col min="746" max="746" width="16.44140625" style="117" customWidth="1"/>
    <col min="747" max="747" width="17.33203125" style="117" customWidth="1"/>
    <col min="748" max="751" width="16.44140625" style="117" customWidth="1"/>
    <col min="752" max="753" width="9.33203125" style="117" customWidth="1"/>
    <col min="754" max="754" width="18.77734375" style="117" customWidth="1"/>
    <col min="755" max="755" width="16.44140625" style="117" customWidth="1"/>
    <col min="756" max="756" width="17.77734375" style="117" customWidth="1"/>
    <col min="757" max="759" width="16.44140625" style="117" customWidth="1"/>
    <col min="760" max="760" width="17.77734375" style="117" bestFit="1" customWidth="1"/>
    <col min="761" max="761" width="16.44140625" style="117" customWidth="1"/>
    <col min="762" max="762" width="21" style="117" customWidth="1"/>
    <col min="763" max="763" width="16.44140625" style="117" customWidth="1"/>
    <col min="764" max="764" width="18.33203125" style="117" bestFit="1" customWidth="1"/>
    <col min="765" max="765" width="19.109375" style="117" customWidth="1"/>
    <col min="766" max="767" width="18.33203125" style="117" customWidth="1"/>
    <col min="768" max="768" width="8.77734375" style="117"/>
    <col min="769" max="770" width="16.77734375" style="117" customWidth="1"/>
    <col min="771" max="772" width="11.6640625" style="117" customWidth="1"/>
    <col min="773" max="773" width="8.77734375" style="117"/>
    <col min="774" max="774" width="18.33203125" style="117" customWidth="1"/>
    <col min="775" max="775" width="16.44140625" style="117" customWidth="1"/>
    <col min="776" max="776" width="9.44140625" style="117" bestFit="1" customWidth="1"/>
    <col min="777" max="777" width="17.6640625" style="117" customWidth="1"/>
    <col min="778" max="778" width="14.77734375" style="117" bestFit="1" customWidth="1"/>
    <col min="779" max="989" width="8.77734375" style="117"/>
    <col min="990" max="990" width="24.109375" style="117" customWidth="1"/>
    <col min="991" max="993" width="16.44140625" style="117" customWidth="1"/>
    <col min="994" max="994" width="18" style="117" customWidth="1"/>
    <col min="995" max="995" width="16.44140625" style="117" customWidth="1"/>
    <col min="996" max="996" width="4" style="117" customWidth="1"/>
    <col min="997" max="999" width="9.33203125" style="117" customWidth="1"/>
    <col min="1000" max="1000" width="22.44140625" style="117" customWidth="1"/>
    <col min="1001" max="1001" width="3.77734375" style="117" customWidth="1"/>
    <col min="1002" max="1002" width="16.44140625" style="117" customWidth="1"/>
    <col min="1003" max="1003" width="17.33203125" style="117" customWidth="1"/>
    <col min="1004" max="1007" width="16.44140625" style="117" customWidth="1"/>
    <col min="1008" max="1009" width="9.33203125" style="117" customWidth="1"/>
    <col min="1010" max="1010" width="18.77734375" style="117" customWidth="1"/>
    <col min="1011" max="1011" width="16.44140625" style="117" customWidth="1"/>
    <col min="1012" max="1012" width="17.77734375" style="117" customWidth="1"/>
    <col min="1013" max="1015" width="16.44140625" style="117" customWidth="1"/>
    <col min="1016" max="1016" width="17.77734375" style="117" bestFit="1" customWidth="1"/>
    <col min="1017" max="1017" width="16.44140625" style="117" customWidth="1"/>
    <col min="1018" max="1018" width="21" style="117" customWidth="1"/>
    <col min="1019" max="1019" width="16.44140625" style="117" customWidth="1"/>
    <col min="1020" max="1020" width="18.33203125" style="117" bestFit="1" customWidth="1"/>
    <col min="1021" max="1021" width="19.109375" style="117" customWidth="1"/>
    <col min="1022" max="1023" width="18.33203125" style="117" customWidth="1"/>
    <col min="1024" max="1024" width="8.77734375" style="117"/>
    <col min="1025" max="1026" width="16.77734375" style="117" customWidth="1"/>
    <col min="1027" max="1028" width="11.6640625" style="117" customWidth="1"/>
    <col min="1029" max="1029" width="8.77734375" style="117"/>
    <col min="1030" max="1030" width="18.33203125" style="117" customWidth="1"/>
    <col min="1031" max="1031" width="16.44140625" style="117" customWidth="1"/>
    <col min="1032" max="1032" width="9.44140625" style="117" bestFit="1" customWidth="1"/>
    <col min="1033" max="1033" width="17.6640625" style="117" customWidth="1"/>
    <col min="1034" max="1034" width="14.77734375" style="117" bestFit="1" customWidth="1"/>
    <col min="1035" max="1245" width="8.77734375" style="117"/>
    <col min="1246" max="1246" width="24.109375" style="117" customWidth="1"/>
    <col min="1247" max="1249" width="16.44140625" style="117" customWidth="1"/>
    <col min="1250" max="1250" width="18" style="117" customWidth="1"/>
    <col min="1251" max="1251" width="16.44140625" style="117" customWidth="1"/>
    <col min="1252" max="1252" width="4" style="117" customWidth="1"/>
    <col min="1253" max="1255" width="9.33203125" style="117" customWidth="1"/>
    <col min="1256" max="1256" width="22.44140625" style="117" customWidth="1"/>
    <col min="1257" max="1257" width="3.77734375" style="117" customWidth="1"/>
    <col min="1258" max="1258" width="16.44140625" style="117" customWidth="1"/>
    <col min="1259" max="1259" width="17.33203125" style="117" customWidth="1"/>
    <col min="1260" max="1263" width="16.44140625" style="117" customWidth="1"/>
    <col min="1264" max="1265" width="9.33203125" style="117" customWidth="1"/>
    <col min="1266" max="1266" width="18.77734375" style="117" customWidth="1"/>
    <col min="1267" max="1267" width="16.44140625" style="117" customWidth="1"/>
    <col min="1268" max="1268" width="17.77734375" style="117" customWidth="1"/>
    <col min="1269" max="1271" width="16.44140625" style="117" customWidth="1"/>
    <col min="1272" max="1272" width="17.77734375" style="117" bestFit="1" customWidth="1"/>
    <col min="1273" max="1273" width="16.44140625" style="117" customWidth="1"/>
    <col min="1274" max="1274" width="21" style="117" customWidth="1"/>
    <col min="1275" max="1275" width="16.44140625" style="117" customWidth="1"/>
    <col min="1276" max="1276" width="18.33203125" style="117" bestFit="1" customWidth="1"/>
    <col min="1277" max="1277" width="19.109375" style="117" customWidth="1"/>
    <col min="1278" max="1279" width="18.33203125" style="117" customWidth="1"/>
    <col min="1280" max="1280" width="8.77734375" style="117"/>
    <col min="1281" max="1282" width="16.77734375" style="117" customWidth="1"/>
    <col min="1283" max="1284" width="11.6640625" style="117" customWidth="1"/>
    <col min="1285" max="1285" width="8.77734375" style="117"/>
    <col min="1286" max="1286" width="18.33203125" style="117" customWidth="1"/>
    <col min="1287" max="1287" width="16.44140625" style="117" customWidth="1"/>
    <col min="1288" max="1288" width="9.44140625" style="117" bestFit="1" customWidth="1"/>
    <col min="1289" max="1289" width="17.6640625" style="117" customWidth="1"/>
    <col min="1290" max="1290" width="14.77734375" style="117" bestFit="1" customWidth="1"/>
    <col min="1291" max="1501" width="8.77734375" style="117"/>
    <col min="1502" max="1502" width="24.109375" style="117" customWidth="1"/>
    <col min="1503" max="1505" width="16.44140625" style="117" customWidth="1"/>
    <col min="1506" max="1506" width="18" style="117" customWidth="1"/>
    <col min="1507" max="1507" width="16.44140625" style="117" customWidth="1"/>
    <col min="1508" max="1508" width="4" style="117" customWidth="1"/>
    <col min="1509" max="1511" width="9.33203125" style="117" customWidth="1"/>
    <col min="1512" max="1512" width="22.44140625" style="117" customWidth="1"/>
    <col min="1513" max="1513" width="3.77734375" style="117" customWidth="1"/>
    <col min="1514" max="1514" width="16.44140625" style="117" customWidth="1"/>
    <col min="1515" max="1515" width="17.33203125" style="117" customWidth="1"/>
    <col min="1516" max="1519" width="16.44140625" style="117" customWidth="1"/>
    <col min="1520" max="1521" width="9.33203125" style="117" customWidth="1"/>
    <col min="1522" max="1522" width="18.77734375" style="117" customWidth="1"/>
    <col min="1523" max="1523" width="16.44140625" style="117" customWidth="1"/>
    <col min="1524" max="1524" width="17.77734375" style="117" customWidth="1"/>
    <col min="1525" max="1527" width="16.44140625" style="117" customWidth="1"/>
    <col min="1528" max="1528" width="17.77734375" style="117" bestFit="1" customWidth="1"/>
    <col min="1529" max="1529" width="16.44140625" style="117" customWidth="1"/>
    <col min="1530" max="1530" width="21" style="117" customWidth="1"/>
    <col min="1531" max="1531" width="16.44140625" style="117" customWidth="1"/>
    <col min="1532" max="1532" width="18.33203125" style="117" bestFit="1" customWidth="1"/>
    <col min="1533" max="1533" width="19.109375" style="117" customWidth="1"/>
    <col min="1534" max="1535" width="18.33203125" style="117" customWidth="1"/>
    <col min="1536" max="1536" width="8.77734375" style="117"/>
    <col min="1537" max="1538" width="16.77734375" style="117" customWidth="1"/>
    <col min="1539" max="1540" width="11.6640625" style="117" customWidth="1"/>
    <col min="1541" max="1541" width="8.77734375" style="117"/>
    <col min="1542" max="1542" width="18.33203125" style="117" customWidth="1"/>
    <col min="1543" max="1543" width="16.44140625" style="117" customWidth="1"/>
    <col min="1544" max="1544" width="9.44140625" style="117" bestFit="1" customWidth="1"/>
    <col min="1545" max="1545" width="17.6640625" style="117" customWidth="1"/>
    <col min="1546" max="1546" width="14.77734375" style="117" bestFit="1" customWidth="1"/>
    <col min="1547" max="1757" width="8.77734375" style="117"/>
    <col min="1758" max="1758" width="24.109375" style="117" customWidth="1"/>
    <col min="1759" max="1761" width="16.44140625" style="117" customWidth="1"/>
    <col min="1762" max="1762" width="18" style="117" customWidth="1"/>
    <col min="1763" max="1763" width="16.44140625" style="117" customWidth="1"/>
    <col min="1764" max="1764" width="4" style="117" customWidth="1"/>
    <col min="1765" max="1767" width="9.33203125" style="117" customWidth="1"/>
    <col min="1768" max="1768" width="22.44140625" style="117" customWidth="1"/>
    <col min="1769" max="1769" width="3.77734375" style="117" customWidth="1"/>
    <col min="1770" max="1770" width="16.44140625" style="117" customWidth="1"/>
    <col min="1771" max="1771" width="17.33203125" style="117" customWidth="1"/>
    <col min="1772" max="1775" width="16.44140625" style="117" customWidth="1"/>
    <col min="1776" max="1777" width="9.33203125" style="117" customWidth="1"/>
    <col min="1778" max="1778" width="18.77734375" style="117" customWidth="1"/>
    <col min="1779" max="1779" width="16.44140625" style="117" customWidth="1"/>
    <col min="1780" max="1780" width="17.77734375" style="117" customWidth="1"/>
    <col min="1781" max="1783" width="16.44140625" style="117" customWidth="1"/>
    <col min="1784" max="1784" width="17.77734375" style="117" bestFit="1" customWidth="1"/>
    <col min="1785" max="1785" width="16.44140625" style="117" customWidth="1"/>
    <col min="1786" max="1786" width="21" style="117" customWidth="1"/>
    <col min="1787" max="1787" width="16.44140625" style="117" customWidth="1"/>
    <col min="1788" max="1788" width="18.33203125" style="117" bestFit="1" customWidth="1"/>
    <col min="1789" max="1789" width="19.109375" style="117" customWidth="1"/>
    <col min="1790" max="1791" width="18.33203125" style="117" customWidth="1"/>
    <col min="1792" max="1792" width="8.77734375" style="117"/>
    <col min="1793" max="1794" width="16.77734375" style="117" customWidth="1"/>
    <col min="1795" max="1796" width="11.6640625" style="117" customWidth="1"/>
    <col min="1797" max="1797" width="8.77734375" style="117"/>
    <col min="1798" max="1798" width="18.33203125" style="117" customWidth="1"/>
    <col min="1799" max="1799" width="16.44140625" style="117" customWidth="1"/>
    <col min="1800" max="1800" width="9.44140625" style="117" bestFit="1" customWidth="1"/>
    <col min="1801" max="1801" width="17.6640625" style="117" customWidth="1"/>
    <col min="1802" max="1802" width="14.77734375" style="117" bestFit="1" customWidth="1"/>
    <col min="1803" max="2013" width="8.77734375" style="117"/>
    <col min="2014" max="2014" width="24.109375" style="117" customWidth="1"/>
    <col min="2015" max="2017" width="16.44140625" style="117" customWidth="1"/>
    <col min="2018" max="2018" width="18" style="117" customWidth="1"/>
    <col min="2019" max="2019" width="16.44140625" style="117" customWidth="1"/>
    <col min="2020" max="2020" width="4" style="117" customWidth="1"/>
    <col min="2021" max="2023" width="9.33203125" style="117" customWidth="1"/>
    <col min="2024" max="2024" width="22.44140625" style="117" customWidth="1"/>
    <col min="2025" max="2025" width="3.77734375" style="117" customWidth="1"/>
    <col min="2026" max="2026" width="16.44140625" style="117" customWidth="1"/>
    <col min="2027" max="2027" width="17.33203125" style="117" customWidth="1"/>
    <col min="2028" max="2031" width="16.44140625" style="117" customWidth="1"/>
    <col min="2032" max="2033" width="9.33203125" style="117" customWidth="1"/>
    <col min="2034" max="2034" width="18.77734375" style="117" customWidth="1"/>
    <col min="2035" max="2035" width="16.44140625" style="117" customWidth="1"/>
    <col min="2036" max="2036" width="17.77734375" style="117" customWidth="1"/>
    <col min="2037" max="2039" width="16.44140625" style="117" customWidth="1"/>
    <col min="2040" max="2040" width="17.77734375" style="117" bestFit="1" customWidth="1"/>
    <col min="2041" max="2041" width="16.44140625" style="117" customWidth="1"/>
    <col min="2042" max="2042" width="21" style="117" customWidth="1"/>
    <col min="2043" max="2043" width="16.44140625" style="117" customWidth="1"/>
    <col min="2044" max="2044" width="18.33203125" style="117" bestFit="1" customWidth="1"/>
    <col min="2045" max="2045" width="19.109375" style="117" customWidth="1"/>
    <col min="2046" max="2047" width="18.33203125" style="117" customWidth="1"/>
    <col min="2048" max="2048" width="8.77734375" style="117"/>
    <col min="2049" max="2050" width="16.77734375" style="117" customWidth="1"/>
    <col min="2051" max="2052" width="11.6640625" style="117" customWidth="1"/>
    <col min="2053" max="2053" width="8.77734375" style="117"/>
    <col min="2054" max="2054" width="18.33203125" style="117" customWidth="1"/>
    <col min="2055" max="2055" width="16.44140625" style="117" customWidth="1"/>
    <col min="2056" max="2056" width="9.44140625" style="117" bestFit="1" customWidth="1"/>
    <col min="2057" max="2057" width="17.6640625" style="117" customWidth="1"/>
    <col min="2058" max="2058" width="14.77734375" style="117" bestFit="1" customWidth="1"/>
    <col min="2059" max="2269" width="8.77734375" style="117"/>
    <col min="2270" max="2270" width="24.109375" style="117" customWidth="1"/>
    <col min="2271" max="2273" width="16.44140625" style="117" customWidth="1"/>
    <col min="2274" max="2274" width="18" style="117" customWidth="1"/>
    <col min="2275" max="2275" width="16.44140625" style="117" customWidth="1"/>
    <col min="2276" max="2276" width="4" style="117" customWidth="1"/>
    <col min="2277" max="2279" width="9.33203125" style="117" customWidth="1"/>
    <col min="2280" max="2280" width="22.44140625" style="117" customWidth="1"/>
    <col min="2281" max="2281" width="3.77734375" style="117" customWidth="1"/>
    <col min="2282" max="2282" width="16.44140625" style="117" customWidth="1"/>
    <col min="2283" max="2283" width="17.33203125" style="117" customWidth="1"/>
    <col min="2284" max="2287" width="16.44140625" style="117" customWidth="1"/>
    <col min="2288" max="2289" width="9.33203125" style="117" customWidth="1"/>
    <col min="2290" max="2290" width="18.77734375" style="117" customWidth="1"/>
    <col min="2291" max="2291" width="16.44140625" style="117" customWidth="1"/>
    <col min="2292" max="2292" width="17.77734375" style="117" customWidth="1"/>
    <col min="2293" max="2295" width="16.44140625" style="117" customWidth="1"/>
    <col min="2296" max="2296" width="17.77734375" style="117" bestFit="1" customWidth="1"/>
    <col min="2297" max="2297" width="16.44140625" style="117" customWidth="1"/>
    <col min="2298" max="2298" width="21" style="117" customWidth="1"/>
    <col min="2299" max="2299" width="16.44140625" style="117" customWidth="1"/>
    <col min="2300" max="2300" width="18.33203125" style="117" bestFit="1" customWidth="1"/>
    <col min="2301" max="2301" width="19.109375" style="117" customWidth="1"/>
    <col min="2302" max="2303" width="18.33203125" style="117" customWidth="1"/>
    <col min="2304" max="2304" width="8.77734375" style="117"/>
    <col min="2305" max="2306" width="16.77734375" style="117" customWidth="1"/>
    <col min="2307" max="2308" width="11.6640625" style="117" customWidth="1"/>
    <col min="2309" max="2309" width="8.77734375" style="117"/>
    <col min="2310" max="2310" width="18.33203125" style="117" customWidth="1"/>
    <col min="2311" max="2311" width="16.44140625" style="117" customWidth="1"/>
    <col min="2312" max="2312" width="9.44140625" style="117" bestFit="1" customWidth="1"/>
    <col min="2313" max="2313" width="17.6640625" style="117" customWidth="1"/>
    <col min="2314" max="2314" width="14.77734375" style="117" bestFit="1" customWidth="1"/>
    <col min="2315" max="2525" width="8.77734375" style="117"/>
    <col min="2526" max="2526" width="24.109375" style="117" customWidth="1"/>
    <col min="2527" max="2529" width="16.44140625" style="117" customWidth="1"/>
    <col min="2530" max="2530" width="18" style="117" customWidth="1"/>
    <col min="2531" max="2531" width="16.44140625" style="117" customWidth="1"/>
    <col min="2532" max="2532" width="4" style="117" customWidth="1"/>
    <col min="2533" max="2535" width="9.33203125" style="117" customWidth="1"/>
    <col min="2536" max="2536" width="22.44140625" style="117" customWidth="1"/>
    <col min="2537" max="2537" width="3.77734375" style="117" customWidth="1"/>
    <col min="2538" max="2538" width="16.44140625" style="117" customWidth="1"/>
    <col min="2539" max="2539" width="17.33203125" style="117" customWidth="1"/>
    <col min="2540" max="2543" width="16.44140625" style="117" customWidth="1"/>
    <col min="2544" max="2545" width="9.33203125" style="117" customWidth="1"/>
    <col min="2546" max="2546" width="18.77734375" style="117" customWidth="1"/>
    <col min="2547" max="2547" width="16.44140625" style="117" customWidth="1"/>
    <col min="2548" max="2548" width="17.77734375" style="117" customWidth="1"/>
    <col min="2549" max="2551" width="16.44140625" style="117" customWidth="1"/>
    <col min="2552" max="2552" width="17.77734375" style="117" bestFit="1" customWidth="1"/>
    <col min="2553" max="2553" width="16.44140625" style="117" customWidth="1"/>
    <col min="2554" max="2554" width="21" style="117" customWidth="1"/>
    <col min="2555" max="2555" width="16.44140625" style="117" customWidth="1"/>
    <col min="2556" max="2556" width="18.33203125" style="117" bestFit="1" customWidth="1"/>
    <col min="2557" max="2557" width="19.109375" style="117" customWidth="1"/>
    <col min="2558" max="2559" width="18.33203125" style="117" customWidth="1"/>
    <col min="2560" max="2560" width="8.77734375" style="117"/>
    <col min="2561" max="2562" width="16.77734375" style="117" customWidth="1"/>
    <col min="2563" max="2564" width="11.6640625" style="117" customWidth="1"/>
    <col min="2565" max="2565" width="8.77734375" style="117"/>
    <col min="2566" max="2566" width="18.33203125" style="117" customWidth="1"/>
    <col min="2567" max="2567" width="16.44140625" style="117" customWidth="1"/>
    <col min="2568" max="2568" width="9.44140625" style="117" bestFit="1" customWidth="1"/>
    <col min="2569" max="2569" width="17.6640625" style="117" customWidth="1"/>
    <col min="2570" max="2570" width="14.77734375" style="117" bestFit="1" customWidth="1"/>
    <col min="2571" max="2781" width="8.77734375" style="117"/>
    <col min="2782" max="2782" width="24.109375" style="117" customWidth="1"/>
    <col min="2783" max="2785" width="16.44140625" style="117" customWidth="1"/>
    <col min="2786" max="2786" width="18" style="117" customWidth="1"/>
    <col min="2787" max="2787" width="16.44140625" style="117" customWidth="1"/>
    <col min="2788" max="2788" width="4" style="117" customWidth="1"/>
    <col min="2789" max="2791" width="9.33203125" style="117" customWidth="1"/>
    <col min="2792" max="2792" width="22.44140625" style="117" customWidth="1"/>
    <col min="2793" max="2793" width="3.77734375" style="117" customWidth="1"/>
    <col min="2794" max="2794" width="16.44140625" style="117" customWidth="1"/>
    <col min="2795" max="2795" width="17.33203125" style="117" customWidth="1"/>
    <col min="2796" max="2799" width="16.44140625" style="117" customWidth="1"/>
    <col min="2800" max="2801" width="9.33203125" style="117" customWidth="1"/>
    <col min="2802" max="2802" width="18.77734375" style="117" customWidth="1"/>
    <col min="2803" max="2803" width="16.44140625" style="117" customWidth="1"/>
    <col min="2804" max="2804" width="17.77734375" style="117" customWidth="1"/>
    <col min="2805" max="2807" width="16.44140625" style="117" customWidth="1"/>
    <col min="2808" max="2808" width="17.77734375" style="117" bestFit="1" customWidth="1"/>
    <col min="2809" max="2809" width="16.44140625" style="117" customWidth="1"/>
    <col min="2810" max="2810" width="21" style="117" customWidth="1"/>
    <col min="2811" max="2811" width="16.44140625" style="117" customWidth="1"/>
    <col min="2812" max="2812" width="18.33203125" style="117" bestFit="1" customWidth="1"/>
    <col min="2813" max="2813" width="19.109375" style="117" customWidth="1"/>
    <col min="2814" max="2815" width="18.33203125" style="117" customWidth="1"/>
    <col min="2816" max="2816" width="8.77734375" style="117"/>
    <col min="2817" max="2818" width="16.77734375" style="117" customWidth="1"/>
    <col min="2819" max="2820" width="11.6640625" style="117" customWidth="1"/>
    <col min="2821" max="2821" width="8.77734375" style="117"/>
    <col min="2822" max="2822" width="18.33203125" style="117" customWidth="1"/>
    <col min="2823" max="2823" width="16.44140625" style="117" customWidth="1"/>
    <col min="2824" max="2824" width="9.44140625" style="117" bestFit="1" customWidth="1"/>
    <col min="2825" max="2825" width="17.6640625" style="117" customWidth="1"/>
    <col min="2826" max="2826" width="14.77734375" style="117" bestFit="1" customWidth="1"/>
    <col min="2827" max="3037" width="8.77734375" style="117"/>
    <col min="3038" max="3038" width="24.109375" style="117" customWidth="1"/>
    <col min="3039" max="3041" width="16.44140625" style="117" customWidth="1"/>
    <col min="3042" max="3042" width="18" style="117" customWidth="1"/>
    <col min="3043" max="3043" width="16.44140625" style="117" customWidth="1"/>
    <col min="3044" max="3044" width="4" style="117" customWidth="1"/>
    <col min="3045" max="3047" width="9.33203125" style="117" customWidth="1"/>
    <col min="3048" max="3048" width="22.44140625" style="117" customWidth="1"/>
    <col min="3049" max="3049" width="3.77734375" style="117" customWidth="1"/>
    <col min="3050" max="3050" width="16.44140625" style="117" customWidth="1"/>
    <col min="3051" max="3051" width="17.33203125" style="117" customWidth="1"/>
    <col min="3052" max="3055" width="16.44140625" style="117" customWidth="1"/>
    <col min="3056" max="3057" width="9.33203125" style="117" customWidth="1"/>
    <col min="3058" max="3058" width="18.77734375" style="117" customWidth="1"/>
    <col min="3059" max="3059" width="16.44140625" style="117" customWidth="1"/>
    <col min="3060" max="3060" width="17.77734375" style="117" customWidth="1"/>
    <col min="3061" max="3063" width="16.44140625" style="117" customWidth="1"/>
    <col min="3064" max="3064" width="17.77734375" style="117" bestFit="1" customWidth="1"/>
    <col min="3065" max="3065" width="16.44140625" style="117" customWidth="1"/>
    <col min="3066" max="3066" width="21" style="117" customWidth="1"/>
    <col min="3067" max="3067" width="16.44140625" style="117" customWidth="1"/>
    <col min="3068" max="3068" width="18.33203125" style="117" bestFit="1" customWidth="1"/>
    <col min="3069" max="3069" width="19.109375" style="117" customWidth="1"/>
    <col min="3070" max="3071" width="18.33203125" style="117" customWidth="1"/>
    <col min="3072" max="3072" width="8.77734375" style="117"/>
    <col min="3073" max="3074" width="16.77734375" style="117" customWidth="1"/>
    <col min="3075" max="3076" width="11.6640625" style="117" customWidth="1"/>
    <col min="3077" max="3077" width="8.77734375" style="117"/>
    <col min="3078" max="3078" width="18.33203125" style="117" customWidth="1"/>
    <col min="3079" max="3079" width="16.44140625" style="117" customWidth="1"/>
    <col min="3080" max="3080" width="9.44140625" style="117" bestFit="1" customWidth="1"/>
    <col min="3081" max="3081" width="17.6640625" style="117" customWidth="1"/>
    <col min="3082" max="3082" width="14.77734375" style="117" bestFit="1" customWidth="1"/>
    <col min="3083" max="3293" width="8.77734375" style="117"/>
    <col min="3294" max="3294" width="24.109375" style="117" customWidth="1"/>
    <col min="3295" max="3297" width="16.44140625" style="117" customWidth="1"/>
    <col min="3298" max="3298" width="18" style="117" customWidth="1"/>
    <col min="3299" max="3299" width="16.44140625" style="117" customWidth="1"/>
    <col min="3300" max="3300" width="4" style="117" customWidth="1"/>
    <col min="3301" max="3303" width="9.33203125" style="117" customWidth="1"/>
    <col min="3304" max="3304" width="22.44140625" style="117" customWidth="1"/>
    <col min="3305" max="3305" width="3.77734375" style="117" customWidth="1"/>
    <col min="3306" max="3306" width="16.44140625" style="117" customWidth="1"/>
    <col min="3307" max="3307" width="17.33203125" style="117" customWidth="1"/>
    <col min="3308" max="3311" width="16.44140625" style="117" customWidth="1"/>
    <col min="3312" max="3313" width="9.33203125" style="117" customWidth="1"/>
    <col min="3314" max="3314" width="18.77734375" style="117" customWidth="1"/>
    <col min="3315" max="3315" width="16.44140625" style="117" customWidth="1"/>
    <col min="3316" max="3316" width="17.77734375" style="117" customWidth="1"/>
    <col min="3317" max="3319" width="16.44140625" style="117" customWidth="1"/>
    <col min="3320" max="3320" width="17.77734375" style="117" bestFit="1" customWidth="1"/>
    <col min="3321" max="3321" width="16.44140625" style="117" customWidth="1"/>
    <col min="3322" max="3322" width="21" style="117" customWidth="1"/>
    <col min="3323" max="3323" width="16.44140625" style="117" customWidth="1"/>
    <col min="3324" max="3324" width="18.33203125" style="117" bestFit="1" customWidth="1"/>
    <col min="3325" max="3325" width="19.109375" style="117" customWidth="1"/>
    <col min="3326" max="3327" width="18.33203125" style="117" customWidth="1"/>
    <col min="3328" max="3328" width="8.77734375" style="117"/>
    <col min="3329" max="3330" width="16.77734375" style="117" customWidth="1"/>
    <col min="3331" max="3332" width="11.6640625" style="117" customWidth="1"/>
    <col min="3333" max="3333" width="8.77734375" style="117"/>
    <col min="3334" max="3334" width="18.33203125" style="117" customWidth="1"/>
    <col min="3335" max="3335" width="16.44140625" style="117" customWidth="1"/>
    <col min="3336" max="3336" width="9.44140625" style="117" bestFit="1" customWidth="1"/>
    <col min="3337" max="3337" width="17.6640625" style="117" customWidth="1"/>
    <col min="3338" max="3338" width="14.77734375" style="117" bestFit="1" customWidth="1"/>
    <col min="3339" max="3549" width="8.77734375" style="117"/>
    <col min="3550" max="3550" width="24.109375" style="117" customWidth="1"/>
    <col min="3551" max="3553" width="16.44140625" style="117" customWidth="1"/>
    <col min="3554" max="3554" width="18" style="117" customWidth="1"/>
    <col min="3555" max="3555" width="16.44140625" style="117" customWidth="1"/>
    <col min="3556" max="3556" width="4" style="117" customWidth="1"/>
    <col min="3557" max="3559" width="9.33203125" style="117" customWidth="1"/>
    <col min="3560" max="3560" width="22.44140625" style="117" customWidth="1"/>
    <col min="3561" max="3561" width="3.77734375" style="117" customWidth="1"/>
    <col min="3562" max="3562" width="16.44140625" style="117" customWidth="1"/>
    <col min="3563" max="3563" width="17.33203125" style="117" customWidth="1"/>
    <col min="3564" max="3567" width="16.44140625" style="117" customWidth="1"/>
    <col min="3568" max="3569" width="9.33203125" style="117" customWidth="1"/>
    <col min="3570" max="3570" width="18.77734375" style="117" customWidth="1"/>
    <col min="3571" max="3571" width="16.44140625" style="117" customWidth="1"/>
    <col min="3572" max="3572" width="17.77734375" style="117" customWidth="1"/>
    <col min="3573" max="3575" width="16.44140625" style="117" customWidth="1"/>
    <col min="3576" max="3576" width="17.77734375" style="117" bestFit="1" customWidth="1"/>
    <col min="3577" max="3577" width="16.44140625" style="117" customWidth="1"/>
    <col min="3578" max="3578" width="21" style="117" customWidth="1"/>
    <col min="3579" max="3579" width="16.44140625" style="117" customWidth="1"/>
    <col min="3580" max="3580" width="18.33203125" style="117" bestFit="1" customWidth="1"/>
    <col min="3581" max="3581" width="19.109375" style="117" customWidth="1"/>
    <col min="3582" max="3583" width="18.33203125" style="117" customWidth="1"/>
    <col min="3584" max="3584" width="8.77734375" style="117"/>
    <col min="3585" max="3586" width="16.77734375" style="117" customWidth="1"/>
    <col min="3587" max="3588" width="11.6640625" style="117" customWidth="1"/>
    <col min="3589" max="3589" width="8.77734375" style="117"/>
    <col min="3590" max="3590" width="18.33203125" style="117" customWidth="1"/>
    <col min="3591" max="3591" width="16.44140625" style="117" customWidth="1"/>
    <col min="3592" max="3592" width="9.44140625" style="117" bestFit="1" customWidth="1"/>
    <col min="3593" max="3593" width="17.6640625" style="117" customWidth="1"/>
    <col min="3594" max="3594" width="14.77734375" style="117" bestFit="1" customWidth="1"/>
    <col min="3595" max="3805" width="8.77734375" style="117"/>
    <col min="3806" max="3806" width="24.109375" style="117" customWidth="1"/>
    <col min="3807" max="3809" width="16.44140625" style="117" customWidth="1"/>
    <col min="3810" max="3810" width="18" style="117" customWidth="1"/>
    <col min="3811" max="3811" width="16.44140625" style="117" customWidth="1"/>
    <col min="3812" max="3812" width="4" style="117" customWidth="1"/>
    <col min="3813" max="3815" width="9.33203125" style="117" customWidth="1"/>
    <col min="3816" max="3816" width="22.44140625" style="117" customWidth="1"/>
    <col min="3817" max="3817" width="3.77734375" style="117" customWidth="1"/>
    <col min="3818" max="3818" width="16.44140625" style="117" customWidth="1"/>
    <col min="3819" max="3819" width="17.33203125" style="117" customWidth="1"/>
    <col min="3820" max="3823" width="16.44140625" style="117" customWidth="1"/>
    <col min="3824" max="3825" width="9.33203125" style="117" customWidth="1"/>
    <col min="3826" max="3826" width="18.77734375" style="117" customWidth="1"/>
    <col min="3827" max="3827" width="16.44140625" style="117" customWidth="1"/>
    <col min="3828" max="3828" width="17.77734375" style="117" customWidth="1"/>
    <col min="3829" max="3831" width="16.44140625" style="117" customWidth="1"/>
    <col min="3832" max="3832" width="17.77734375" style="117" bestFit="1" customWidth="1"/>
    <col min="3833" max="3833" width="16.44140625" style="117" customWidth="1"/>
    <col min="3834" max="3834" width="21" style="117" customWidth="1"/>
    <col min="3835" max="3835" width="16.44140625" style="117" customWidth="1"/>
    <col min="3836" max="3836" width="18.33203125" style="117" bestFit="1" customWidth="1"/>
    <col min="3837" max="3837" width="19.109375" style="117" customWidth="1"/>
    <col min="3838" max="3839" width="18.33203125" style="117" customWidth="1"/>
    <col min="3840" max="3840" width="8.77734375" style="117"/>
    <col min="3841" max="3842" width="16.77734375" style="117" customWidth="1"/>
    <col min="3843" max="3844" width="11.6640625" style="117" customWidth="1"/>
    <col min="3845" max="3845" width="8.77734375" style="117"/>
    <col min="3846" max="3846" width="18.33203125" style="117" customWidth="1"/>
    <col min="3847" max="3847" width="16.44140625" style="117" customWidth="1"/>
    <col min="3848" max="3848" width="9.44140625" style="117" bestFit="1" customWidth="1"/>
    <col min="3849" max="3849" width="17.6640625" style="117" customWidth="1"/>
    <col min="3850" max="3850" width="14.77734375" style="117" bestFit="1" customWidth="1"/>
    <col min="3851" max="4061" width="8.77734375" style="117"/>
    <col min="4062" max="4062" width="24.109375" style="117" customWidth="1"/>
    <col min="4063" max="4065" width="16.44140625" style="117" customWidth="1"/>
    <col min="4066" max="4066" width="18" style="117" customWidth="1"/>
    <col min="4067" max="4067" width="16.44140625" style="117" customWidth="1"/>
    <col min="4068" max="4068" width="4" style="117" customWidth="1"/>
    <col min="4069" max="4071" width="9.33203125" style="117" customWidth="1"/>
    <col min="4072" max="4072" width="22.44140625" style="117" customWidth="1"/>
    <col min="4073" max="4073" width="3.77734375" style="117" customWidth="1"/>
    <col min="4074" max="4074" width="16.44140625" style="117" customWidth="1"/>
    <col min="4075" max="4075" width="17.33203125" style="117" customWidth="1"/>
    <col min="4076" max="4079" width="16.44140625" style="117" customWidth="1"/>
    <col min="4080" max="4081" width="9.33203125" style="117" customWidth="1"/>
    <col min="4082" max="4082" width="18.77734375" style="117" customWidth="1"/>
    <col min="4083" max="4083" width="16.44140625" style="117" customWidth="1"/>
    <col min="4084" max="4084" width="17.77734375" style="117" customWidth="1"/>
    <col min="4085" max="4087" width="16.44140625" style="117" customWidth="1"/>
    <col min="4088" max="4088" width="17.77734375" style="117" bestFit="1" customWidth="1"/>
    <col min="4089" max="4089" width="16.44140625" style="117" customWidth="1"/>
    <col min="4090" max="4090" width="21" style="117" customWidth="1"/>
    <col min="4091" max="4091" width="16.44140625" style="117" customWidth="1"/>
    <col min="4092" max="4092" width="18.33203125" style="117" bestFit="1" customWidth="1"/>
    <col min="4093" max="4093" width="19.109375" style="117" customWidth="1"/>
    <col min="4094" max="4095" width="18.33203125" style="117" customWidth="1"/>
    <col min="4096" max="4096" width="8.77734375" style="117"/>
    <col min="4097" max="4098" width="16.77734375" style="117" customWidth="1"/>
    <col min="4099" max="4100" width="11.6640625" style="117" customWidth="1"/>
    <col min="4101" max="4101" width="8.77734375" style="117"/>
    <col min="4102" max="4102" width="18.33203125" style="117" customWidth="1"/>
    <col min="4103" max="4103" width="16.44140625" style="117" customWidth="1"/>
    <col min="4104" max="4104" width="9.44140625" style="117" bestFit="1" customWidth="1"/>
    <col min="4105" max="4105" width="17.6640625" style="117" customWidth="1"/>
    <col min="4106" max="4106" width="14.77734375" style="117" bestFit="1" customWidth="1"/>
    <col min="4107" max="4317" width="8.77734375" style="117"/>
    <col min="4318" max="4318" width="24.109375" style="117" customWidth="1"/>
    <col min="4319" max="4321" width="16.44140625" style="117" customWidth="1"/>
    <col min="4322" max="4322" width="18" style="117" customWidth="1"/>
    <col min="4323" max="4323" width="16.44140625" style="117" customWidth="1"/>
    <col min="4324" max="4324" width="4" style="117" customWidth="1"/>
    <col min="4325" max="4327" width="9.33203125" style="117" customWidth="1"/>
    <col min="4328" max="4328" width="22.44140625" style="117" customWidth="1"/>
    <col min="4329" max="4329" width="3.77734375" style="117" customWidth="1"/>
    <col min="4330" max="4330" width="16.44140625" style="117" customWidth="1"/>
    <col min="4331" max="4331" width="17.33203125" style="117" customWidth="1"/>
    <col min="4332" max="4335" width="16.44140625" style="117" customWidth="1"/>
    <col min="4336" max="4337" width="9.33203125" style="117" customWidth="1"/>
    <col min="4338" max="4338" width="18.77734375" style="117" customWidth="1"/>
    <col min="4339" max="4339" width="16.44140625" style="117" customWidth="1"/>
    <col min="4340" max="4340" width="17.77734375" style="117" customWidth="1"/>
    <col min="4341" max="4343" width="16.44140625" style="117" customWidth="1"/>
    <col min="4344" max="4344" width="17.77734375" style="117" bestFit="1" customWidth="1"/>
    <col min="4345" max="4345" width="16.44140625" style="117" customWidth="1"/>
    <col min="4346" max="4346" width="21" style="117" customWidth="1"/>
    <col min="4347" max="4347" width="16.44140625" style="117" customWidth="1"/>
    <col min="4348" max="4348" width="18.33203125" style="117" bestFit="1" customWidth="1"/>
    <col min="4349" max="4349" width="19.109375" style="117" customWidth="1"/>
    <col min="4350" max="4351" width="18.33203125" style="117" customWidth="1"/>
    <col min="4352" max="4352" width="8.77734375" style="117"/>
    <col min="4353" max="4354" width="16.77734375" style="117" customWidth="1"/>
    <col min="4355" max="4356" width="11.6640625" style="117" customWidth="1"/>
    <col min="4357" max="4357" width="8.77734375" style="117"/>
    <col min="4358" max="4358" width="18.33203125" style="117" customWidth="1"/>
    <col min="4359" max="4359" width="16.44140625" style="117" customWidth="1"/>
    <col min="4360" max="4360" width="9.44140625" style="117" bestFit="1" customWidth="1"/>
    <col min="4361" max="4361" width="17.6640625" style="117" customWidth="1"/>
    <col min="4362" max="4362" width="14.77734375" style="117" bestFit="1" customWidth="1"/>
    <col min="4363" max="4573" width="8.77734375" style="117"/>
    <col min="4574" max="4574" width="24.109375" style="117" customWidth="1"/>
    <col min="4575" max="4577" width="16.44140625" style="117" customWidth="1"/>
    <col min="4578" max="4578" width="18" style="117" customWidth="1"/>
    <col min="4579" max="4579" width="16.44140625" style="117" customWidth="1"/>
    <col min="4580" max="4580" width="4" style="117" customWidth="1"/>
    <col min="4581" max="4583" width="9.33203125" style="117" customWidth="1"/>
    <col min="4584" max="4584" width="22.44140625" style="117" customWidth="1"/>
    <col min="4585" max="4585" width="3.77734375" style="117" customWidth="1"/>
    <col min="4586" max="4586" width="16.44140625" style="117" customWidth="1"/>
    <col min="4587" max="4587" width="17.33203125" style="117" customWidth="1"/>
    <col min="4588" max="4591" width="16.44140625" style="117" customWidth="1"/>
    <col min="4592" max="4593" width="9.33203125" style="117" customWidth="1"/>
    <col min="4594" max="4594" width="18.77734375" style="117" customWidth="1"/>
    <col min="4595" max="4595" width="16.44140625" style="117" customWidth="1"/>
    <col min="4596" max="4596" width="17.77734375" style="117" customWidth="1"/>
    <col min="4597" max="4599" width="16.44140625" style="117" customWidth="1"/>
    <col min="4600" max="4600" width="17.77734375" style="117" bestFit="1" customWidth="1"/>
    <col min="4601" max="4601" width="16.44140625" style="117" customWidth="1"/>
    <col min="4602" max="4602" width="21" style="117" customWidth="1"/>
    <col min="4603" max="4603" width="16.44140625" style="117" customWidth="1"/>
    <col min="4604" max="4604" width="18.33203125" style="117" bestFit="1" customWidth="1"/>
    <col min="4605" max="4605" width="19.109375" style="117" customWidth="1"/>
    <col min="4606" max="4607" width="18.33203125" style="117" customWidth="1"/>
    <col min="4608" max="4608" width="8.77734375" style="117"/>
    <col min="4609" max="4610" width="16.77734375" style="117" customWidth="1"/>
    <col min="4611" max="4612" width="11.6640625" style="117" customWidth="1"/>
    <col min="4613" max="4613" width="8.77734375" style="117"/>
    <col min="4614" max="4614" width="18.33203125" style="117" customWidth="1"/>
    <col min="4615" max="4615" width="16.44140625" style="117" customWidth="1"/>
    <col min="4616" max="4616" width="9.44140625" style="117" bestFit="1" customWidth="1"/>
    <col min="4617" max="4617" width="17.6640625" style="117" customWidth="1"/>
    <col min="4618" max="4618" width="14.77734375" style="117" bestFit="1" customWidth="1"/>
    <col min="4619" max="4829" width="8.77734375" style="117"/>
    <col min="4830" max="4830" width="24.109375" style="117" customWidth="1"/>
    <col min="4831" max="4833" width="16.44140625" style="117" customWidth="1"/>
    <col min="4834" max="4834" width="18" style="117" customWidth="1"/>
    <col min="4835" max="4835" width="16.44140625" style="117" customWidth="1"/>
    <col min="4836" max="4836" width="4" style="117" customWidth="1"/>
    <col min="4837" max="4839" width="9.33203125" style="117" customWidth="1"/>
    <col min="4840" max="4840" width="22.44140625" style="117" customWidth="1"/>
    <col min="4841" max="4841" width="3.77734375" style="117" customWidth="1"/>
    <col min="4842" max="4842" width="16.44140625" style="117" customWidth="1"/>
    <col min="4843" max="4843" width="17.33203125" style="117" customWidth="1"/>
    <col min="4844" max="4847" width="16.44140625" style="117" customWidth="1"/>
    <col min="4848" max="4849" width="9.33203125" style="117" customWidth="1"/>
    <col min="4850" max="4850" width="18.77734375" style="117" customWidth="1"/>
    <col min="4851" max="4851" width="16.44140625" style="117" customWidth="1"/>
    <col min="4852" max="4852" width="17.77734375" style="117" customWidth="1"/>
    <col min="4853" max="4855" width="16.44140625" style="117" customWidth="1"/>
    <col min="4856" max="4856" width="17.77734375" style="117" bestFit="1" customWidth="1"/>
    <col min="4857" max="4857" width="16.44140625" style="117" customWidth="1"/>
    <col min="4858" max="4858" width="21" style="117" customWidth="1"/>
    <col min="4859" max="4859" width="16.44140625" style="117" customWidth="1"/>
    <col min="4860" max="4860" width="18.33203125" style="117" bestFit="1" customWidth="1"/>
    <col min="4861" max="4861" width="19.109375" style="117" customWidth="1"/>
    <col min="4862" max="4863" width="18.33203125" style="117" customWidth="1"/>
    <col min="4864" max="4864" width="8.77734375" style="117"/>
    <col min="4865" max="4866" width="16.77734375" style="117" customWidth="1"/>
    <col min="4867" max="4868" width="11.6640625" style="117" customWidth="1"/>
    <col min="4869" max="4869" width="8.77734375" style="117"/>
    <col min="4870" max="4870" width="18.33203125" style="117" customWidth="1"/>
    <col min="4871" max="4871" width="16.44140625" style="117" customWidth="1"/>
    <col min="4872" max="4872" width="9.44140625" style="117" bestFit="1" customWidth="1"/>
    <col min="4873" max="4873" width="17.6640625" style="117" customWidth="1"/>
    <col min="4874" max="4874" width="14.77734375" style="117" bestFit="1" customWidth="1"/>
    <col min="4875" max="5085" width="8.77734375" style="117"/>
    <col min="5086" max="5086" width="24.109375" style="117" customWidth="1"/>
    <col min="5087" max="5089" width="16.44140625" style="117" customWidth="1"/>
    <col min="5090" max="5090" width="18" style="117" customWidth="1"/>
    <col min="5091" max="5091" width="16.44140625" style="117" customWidth="1"/>
    <col min="5092" max="5092" width="4" style="117" customWidth="1"/>
    <col min="5093" max="5095" width="9.33203125" style="117" customWidth="1"/>
    <col min="5096" max="5096" width="22.44140625" style="117" customWidth="1"/>
    <col min="5097" max="5097" width="3.77734375" style="117" customWidth="1"/>
    <col min="5098" max="5098" width="16.44140625" style="117" customWidth="1"/>
    <col min="5099" max="5099" width="17.33203125" style="117" customWidth="1"/>
    <col min="5100" max="5103" width="16.44140625" style="117" customWidth="1"/>
    <col min="5104" max="5105" width="9.33203125" style="117" customWidth="1"/>
    <col min="5106" max="5106" width="18.77734375" style="117" customWidth="1"/>
    <col min="5107" max="5107" width="16.44140625" style="117" customWidth="1"/>
    <col min="5108" max="5108" width="17.77734375" style="117" customWidth="1"/>
    <col min="5109" max="5111" width="16.44140625" style="117" customWidth="1"/>
    <col min="5112" max="5112" width="17.77734375" style="117" bestFit="1" customWidth="1"/>
    <col min="5113" max="5113" width="16.44140625" style="117" customWidth="1"/>
    <col min="5114" max="5114" width="21" style="117" customWidth="1"/>
    <col min="5115" max="5115" width="16.44140625" style="117" customWidth="1"/>
    <col min="5116" max="5116" width="18.33203125" style="117" bestFit="1" customWidth="1"/>
    <col min="5117" max="5117" width="19.109375" style="117" customWidth="1"/>
    <col min="5118" max="5119" width="18.33203125" style="117" customWidth="1"/>
    <col min="5120" max="5120" width="8.77734375" style="117"/>
    <col min="5121" max="5122" width="16.77734375" style="117" customWidth="1"/>
    <col min="5123" max="5124" width="11.6640625" style="117" customWidth="1"/>
    <col min="5125" max="5125" width="8.77734375" style="117"/>
    <col min="5126" max="5126" width="18.33203125" style="117" customWidth="1"/>
    <col min="5127" max="5127" width="16.44140625" style="117" customWidth="1"/>
    <col min="5128" max="5128" width="9.44140625" style="117" bestFit="1" customWidth="1"/>
    <col min="5129" max="5129" width="17.6640625" style="117" customWidth="1"/>
    <col min="5130" max="5130" width="14.77734375" style="117" bestFit="1" customWidth="1"/>
    <col min="5131" max="5341" width="8.77734375" style="117"/>
    <col min="5342" max="5342" width="24.109375" style="117" customWidth="1"/>
    <col min="5343" max="5345" width="16.44140625" style="117" customWidth="1"/>
    <col min="5346" max="5346" width="18" style="117" customWidth="1"/>
    <col min="5347" max="5347" width="16.44140625" style="117" customWidth="1"/>
    <col min="5348" max="5348" width="4" style="117" customWidth="1"/>
    <col min="5349" max="5351" width="9.33203125" style="117" customWidth="1"/>
    <col min="5352" max="5352" width="22.44140625" style="117" customWidth="1"/>
    <col min="5353" max="5353" width="3.77734375" style="117" customWidth="1"/>
    <col min="5354" max="5354" width="16.44140625" style="117" customWidth="1"/>
    <col min="5355" max="5355" width="17.33203125" style="117" customWidth="1"/>
    <col min="5356" max="5359" width="16.44140625" style="117" customWidth="1"/>
    <col min="5360" max="5361" width="9.33203125" style="117" customWidth="1"/>
    <col min="5362" max="5362" width="18.77734375" style="117" customWidth="1"/>
    <col min="5363" max="5363" width="16.44140625" style="117" customWidth="1"/>
    <col min="5364" max="5364" width="17.77734375" style="117" customWidth="1"/>
    <col min="5365" max="5367" width="16.44140625" style="117" customWidth="1"/>
    <col min="5368" max="5368" width="17.77734375" style="117" bestFit="1" customWidth="1"/>
    <col min="5369" max="5369" width="16.44140625" style="117" customWidth="1"/>
    <col min="5370" max="5370" width="21" style="117" customWidth="1"/>
    <col min="5371" max="5371" width="16.44140625" style="117" customWidth="1"/>
    <col min="5372" max="5372" width="18.33203125" style="117" bestFit="1" customWidth="1"/>
    <col min="5373" max="5373" width="19.109375" style="117" customWidth="1"/>
    <col min="5374" max="5375" width="18.33203125" style="117" customWidth="1"/>
    <col min="5376" max="5376" width="8.77734375" style="117"/>
    <col min="5377" max="5378" width="16.77734375" style="117" customWidth="1"/>
    <col min="5379" max="5380" width="11.6640625" style="117" customWidth="1"/>
    <col min="5381" max="5381" width="8.77734375" style="117"/>
    <col min="5382" max="5382" width="18.33203125" style="117" customWidth="1"/>
    <col min="5383" max="5383" width="16.44140625" style="117" customWidth="1"/>
    <col min="5384" max="5384" width="9.44140625" style="117" bestFit="1" customWidth="1"/>
    <col min="5385" max="5385" width="17.6640625" style="117" customWidth="1"/>
    <col min="5386" max="5386" width="14.77734375" style="117" bestFit="1" customWidth="1"/>
    <col min="5387" max="5597" width="8.77734375" style="117"/>
    <col min="5598" max="5598" width="24.109375" style="117" customWidth="1"/>
    <col min="5599" max="5601" width="16.44140625" style="117" customWidth="1"/>
    <col min="5602" max="5602" width="18" style="117" customWidth="1"/>
    <col min="5603" max="5603" width="16.44140625" style="117" customWidth="1"/>
    <col min="5604" max="5604" width="4" style="117" customWidth="1"/>
    <col min="5605" max="5607" width="9.33203125" style="117" customWidth="1"/>
    <col min="5608" max="5608" width="22.44140625" style="117" customWidth="1"/>
    <col min="5609" max="5609" width="3.77734375" style="117" customWidth="1"/>
    <col min="5610" max="5610" width="16.44140625" style="117" customWidth="1"/>
    <col min="5611" max="5611" width="17.33203125" style="117" customWidth="1"/>
    <col min="5612" max="5615" width="16.44140625" style="117" customWidth="1"/>
    <col min="5616" max="5617" width="9.33203125" style="117" customWidth="1"/>
    <col min="5618" max="5618" width="18.77734375" style="117" customWidth="1"/>
    <col min="5619" max="5619" width="16.44140625" style="117" customWidth="1"/>
    <col min="5620" max="5620" width="17.77734375" style="117" customWidth="1"/>
    <col min="5621" max="5623" width="16.44140625" style="117" customWidth="1"/>
    <col min="5624" max="5624" width="17.77734375" style="117" bestFit="1" customWidth="1"/>
    <col min="5625" max="5625" width="16.44140625" style="117" customWidth="1"/>
    <col min="5626" max="5626" width="21" style="117" customWidth="1"/>
    <col min="5627" max="5627" width="16.44140625" style="117" customWidth="1"/>
    <col min="5628" max="5628" width="18.33203125" style="117" bestFit="1" customWidth="1"/>
    <col min="5629" max="5629" width="19.109375" style="117" customWidth="1"/>
    <col min="5630" max="5631" width="18.33203125" style="117" customWidth="1"/>
    <col min="5632" max="5632" width="8.77734375" style="117"/>
    <col min="5633" max="5634" width="16.77734375" style="117" customWidth="1"/>
    <col min="5635" max="5636" width="11.6640625" style="117" customWidth="1"/>
    <col min="5637" max="5637" width="8.77734375" style="117"/>
    <col min="5638" max="5638" width="18.33203125" style="117" customWidth="1"/>
    <col min="5639" max="5639" width="16.44140625" style="117" customWidth="1"/>
    <col min="5640" max="5640" width="9.44140625" style="117" bestFit="1" customWidth="1"/>
    <col min="5641" max="5641" width="17.6640625" style="117" customWidth="1"/>
    <col min="5642" max="5642" width="14.77734375" style="117" bestFit="1" customWidth="1"/>
    <col min="5643" max="5853" width="8.77734375" style="117"/>
    <col min="5854" max="5854" width="24.109375" style="117" customWidth="1"/>
    <col min="5855" max="5857" width="16.44140625" style="117" customWidth="1"/>
    <col min="5858" max="5858" width="18" style="117" customWidth="1"/>
    <col min="5859" max="5859" width="16.44140625" style="117" customWidth="1"/>
    <col min="5860" max="5860" width="4" style="117" customWidth="1"/>
    <col min="5861" max="5863" width="9.33203125" style="117" customWidth="1"/>
    <col min="5864" max="5864" width="22.44140625" style="117" customWidth="1"/>
    <col min="5865" max="5865" width="3.77734375" style="117" customWidth="1"/>
    <col min="5866" max="5866" width="16.44140625" style="117" customWidth="1"/>
    <col min="5867" max="5867" width="17.33203125" style="117" customWidth="1"/>
    <col min="5868" max="5871" width="16.44140625" style="117" customWidth="1"/>
    <col min="5872" max="5873" width="9.33203125" style="117" customWidth="1"/>
    <col min="5874" max="5874" width="18.77734375" style="117" customWidth="1"/>
    <col min="5875" max="5875" width="16.44140625" style="117" customWidth="1"/>
    <col min="5876" max="5876" width="17.77734375" style="117" customWidth="1"/>
    <col min="5877" max="5879" width="16.44140625" style="117" customWidth="1"/>
    <col min="5880" max="5880" width="17.77734375" style="117" bestFit="1" customWidth="1"/>
    <col min="5881" max="5881" width="16.44140625" style="117" customWidth="1"/>
    <col min="5882" max="5882" width="21" style="117" customWidth="1"/>
    <col min="5883" max="5883" width="16.44140625" style="117" customWidth="1"/>
    <col min="5884" max="5884" width="18.33203125" style="117" bestFit="1" customWidth="1"/>
    <col min="5885" max="5885" width="19.109375" style="117" customWidth="1"/>
    <col min="5886" max="5887" width="18.33203125" style="117" customWidth="1"/>
    <col min="5888" max="5888" width="8.77734375" style="117"/>
    <col min="5889" max="5890" width="16.77734375" style="117" customWidth="1"/>
    <col min="5891" max="5892" width="11.6640625" style="117" customWidth="1"/>
    <col min="5893" max="5893" width="8.77734375" style="117"/>
    <col min="5894" max="5894" width="18.33203125" style="117" customWidth="1"/>
    <col min="5895" max="5895" width="16.44140625" style="117" customWidth="1"/>
    <col min="5896" max="5896" width="9.44140625" style="117" bestFit="1" customWidth="1"/>
    <col min="5897" max="5897" width="17.6640625" style="117" customWidth="1"/>
    <col min="5898" max="5898" width="14.77734375" style="117" bestFit="1" customWidth="1"/>
    <col min="5899" max="6109" width="8.77734375" style="117"/>
    <col min="6110" max="6110" width="24.109375" style="117" customWidth="1"/>
    <col min="6111" max="6113" width="16.44140625" style="117" customWidth="1"/>
    <col min="6114" max="6114" width="18" style="117" customWidth="1"/>
    <col min="6115" max="6115" width="16.44140625" style="117" customWidth="1"/>
    <col min="6116" max="6116" width="4" style="117" customWidth="1"/>
    <col min="6117" max="6119" width="9.33203125" style="117" customWidth="1"/>
    <col min="6120" max="6120" width="22.44140625" style="117" customWidth="1"/>
    <col min="6121" max="6121" width="3.77734375" style="117" customWidth="1"/>
    <col min="6122" max="6122" width="16.44140625" style="117" customWidth="1"/>
    <col min="6123" max="6123" width="17.33203125" style="117" customWidth="1"/>
    <col min="6124" max="6127" width="16.44140625" style="117" customWidth="1"/>
    <col min="6128" max="6129" width="9.33203125" style="117" customWidth="1"/>
    <col min="6130" max="6130" width="18.77734375" style="117" customWidth="1"/>
    <col min="6131" max="6131" width="16.44140625" style="117" customWidth="1"/>
    <col min="6132" max="6132" width="17.77734375" style="117" customWidth="1"/>
    <col min="6133" max="6135" width="16.44140625" style="117" customWidth="1"/>
    <col min="6136" max="6136" width="17.77734375" style="117" bestFit="1" customWidth="1"/>
    <col min="6137" max="6137" width="16.44140625" style="117" customWidth="1"/>
    <col min="6138" max="6138" width="21" style="117" customWidth="1"/>
    <col min="6139" max="6139" width="16.44140625" style="117" customWidth="1"/>
    <col min="6140" max="6140" width="18.33203125" style="117" bestFit="1" customWidth="1"/>
    <col min="6141" max="6141" width="19.109375" style="117" customWidth="1"/>
    <col min="6142" max="6143" width="18.33203125" style="117" customWidth="1"/>
    <col min="6144" max="6144" width="8.77734375" style="117"/>
    <col min="6145" max="6146" width="16.77734375" style="117" customWidth="1"/>
    <col min="6147" max="6148" width="11.6640625" style="117" customWidth="1"/>
    <col min="6149" max="6149" width="8.77734375" style="117"/>
    <col min="6150" max="6150" width="18.33203125" style="117" customWidth="1"/>
    <col min="6151" max="6151" width="16.44140625" style="117" customWidth="1"/>
    <col min="6152" max="6152" width="9.44140625" style="117" bestFit="1" customWidth="1"/>
    <col min="6153" max="6153" width="17.6640625" style="117" customWidth="1"/>
    <col min="6154" max="6154" width="14.77734375" style="117" bestFit="1" customWidth="1"/>
    <col min="6155" max="6365" width="8.77734375" style="117"/>
    <col min="6366" max="6366" width="24.109375" style="117" customWidth="1"/>
    <col min="6367" max="6369" width="16.44140625" style="117" customWidth="1"/>
    <col min="6370" max="6370" width="18" style="117" customWidth="1"/>
    <col min="6371" max="6371" width="16.44140625" style="117" customWidth="1"/>
    <col min="6372" max="6372" width="4" style="117" customWidth="1"/>
    <col min="6373" max="6375" width="9.33203125" style="117" customWidth="1"/>
    <col min="6376" max="6376" width="22.44140625" style="117" customWidth="1"/>
    <col min="6377" max="6377" width="3.77734375" style="117" customWidth="1"/>
    <col min="6378" max="6378" width="16.44140625" style="117" customWidth="1"/>
    <col min="6379" max="6379" width="17.33203125" style="117" customWidth="1"/>
    <col min="6380" max="6383" width="16.44140625" style="117" customWidth="1"/>
    <col min="6384" max="6385" width="9.33203125" style="117" customWidth="1"/>
    <col min="6386" max="6386" width="18.77734375" style="117" customWidth="1"/>
    <col min="6387" max="6387" width="16.44140625" style="117" customWidth="1"/>
    <col min="6388" max="6388" width="17.77734375" style="117" customWidth="1"/>
    <col min="6389" max="6391" width="16.44140625" style="117" customWidth="1"/>
    <col min="6392" max="6392" width="17.77734375" style="117" bestFit="1" customWidth="1"/>
    <col min="6393" max="6393" width="16.44140625" style="117" customWidth="1"/>
    <col min="6394" max="6394" width="21" style="117" customWidth="1"/>
    <col min="6395" max="6395" width="16.44140625" style="117" customWidth="1"/>
    <col min="6396" max="6396" width="18.33203125" style="117" bestFit="1" customWidth="1"/>
    <col min="6397" max="6397" width="19.109375" style="117" customWidth="1"/>
    <col min="6398" max="6399" width="18.33203125" style="117" customWidth="1"/>
    <col min="6400" max="6400" width="8.77734375" style="117"/>
    <col min="6401" max="6402" width="16.77734375" style="117" customWidth="1"/>
    <col min="6403" max="6404" width="11.6640625" style="117" customWidth="1"/>
    <col min="6405" max="6405" width="8.77734375" style="117"/>
    <col min="6406" max="6406" width="18.33203125" style="117" customWidth="1"/>
    <col min="6407" max="6407" width="16.44140625" style="117" customWidth="1"/>
    <col min="6408" max="6408" width="9.44140625" style="117" bestFit="1" customWidth="1"/>
    <col min="6409" max="6409" width="17.6640625" style="117" customWidth="1"/>
    <col min="6410" max="6410" width="14.77734375" style="117" bestFit="1" customWidth="1"/>
    <col min="6411" max="6621" width="8.77734375" style="117"/>
    <col min="6622" max="6622" width="24.109375" style="117" customWidth="1"/>
    <col min="6623" max="6625" width="16.44140625" style="117" customWidth="1"/>
    <col min="6626" max="6626" width="18" style="117" customWidth="1"/>
    <col min="6627" max="6627" width="16.44140625" style="117" customWidth="1"/>
    <col min="6628" max="6628" width="4" style="117" customWidth="1"/>
    <col min="6629" max="6631" width="9.33203125" style="117" customWidth="1"/>
    <col min="6632" max="6632" width="22.44140625" style="117" customWidth="1"/>
    <col min="6633" max="6633" width="3.77734375" style="117" customWidth="1"/>
    <col min="6634" max="6634" width="16.44140625" style="117" customWidth="1"/>
    <col min="6635" max="6635" width="17.33203125" style="117" customWidth="1"/>
    <col min="6636" max="6639" width="16.44140625" style="117" customWidth="1"/>
    <col min="6640" max="6641" width="9.33203125" style="117" customWidth="1"/>
    <col min="6642" max="6642" width="18.77734375" style="117" customWidth="1"/>
    <col min="6643" max="6643" width="16.44140625" style="117" customWidth="1"/>
    <col min="6644" max="6644" width="17.77734375" style="117" customWidth="1"/>
    <col min="6645" max="6647" width="16.44140625" style="117" customWidth="1"/>
    <col min="6648" max="6648" width="17.77734375" style="117" bestFit="1" customWidth="1"/>
    <col min="6649" max="6649" width="16.44140625" style="117" customWidth="1"/>
    <col min="6650" max="6650" width="21" style="117" customWidth="1"/>
    <col min="6651" max="6651" width="16.44140625" style="117" customWidth="1"/>
    <col min="6652" max="6652" width="18.33203125" style="117" bestFit="1" customWidth="1"/>
    <col min="6653" max="6653" width="19.109375" style="117" customWidth="1"/>
    <col min="6654" max="6655" width="18.33203125" style="117" customWidth="1"/>
    <col min="6656" max="6656" width="8.77734375" style="117"/>
    <col min="6657" max="6658" width="16.77734375" style="117" customWidth="1"/>
    <col min="6659" max="6660" width="11.6640625" style="117" customWidth="1"/>
    <col min="6661" max="6661" width="8.77734375" style="117"/>
    <col min="6662" max="6662" width="18.33203125" style="117" customWidth="1"/>
    <col min="6663" max="6663" width="16.44140625" style="117" customWidth="1"/>
    <col min="6664" max="6664" width="9.44140625" style="117" bestFit="1" customWidth="1"/>
    <col min="6665" max="6665" width="17.6640625" style="117" customWidth="1"/>
    <col min="6666" max="6666" width="14.77734375" style="117" bestFit="1" customWidth="1"/>
    <col min="6667" max="6877" width="8.77734375" style="117"/>
    <col min="6878" max="6878" width="24.109375" style="117" customWidth="1"/>
    <col min="6879" max="6881" width="16.44140625" style="117" customWidth="1"/>
    <col min="6882" max="6882" width="18" style="117" customWidth="1"/>
    <col min="6883" max="6883" width="16.44140625" style="117" customWidth="1"/>
    <col min="6884" max="6884" width="4" style="117" customWidth="1"/>
    <col min="6885" max="6887" width="9.33203125" style="117" customWidth="1"/>
    <col min="6888" max="6888" width="22.44140625" style="117" customWidth="1"/>
    <col min="6889" max="6889" width="3.77734375" style="117" customWidth="1"/>
    <col min="6890" max="6890" width="16.44140625" style="117" customWidth="1"/>
    <col min="6891" max="6891" width="17.33203125" style="117" customWidth="1"/>
    <col min="6892" max="6895" width="16.44140625" style="117" customWidth="1"/>
    <col min="6896" max="6897" width="9.33203125" style="117" customWidth="1"/>
    <col min="6898" max="6898" width="18.77734375" style="117" customWidth="1"/>
    <col min="6899" max="6899" width="16.44140625" style="117" customWidth="1"/>
    <col min="6900" max="6900" width="17.77734375" style="117" customWidth="1"/>
    <col min="6901" max="6903" width="16.44140625" style="117" customWidth="1"/>
    <col min="6904" max="6904" width="17.77734375" style="117" bestFit="1" customWidth="1"/>
    <col min="6905" max="6905" width="16.44140625" style="117" customWidth="1"/>
    <col min="6906" max="6906" width="21" style="117" customWidth="1"/>
    <col min="6907" max="6907" width="16.44140625" style="117" customWidth="1"/>
    <col min="6908" max="6908" width="18.33203125" style="117" bestFit="1" customWidth="1"/>
    <col min="6909" max="6909" width="19.109375" style="117" customWidth="1"/>
    <col min="6910" max="6911" width="18.33203125" style="117" customWidth="1"/>
    <col min="6912" max="6912" width="8.77734375" style="117"/>
    <col min="6913" max="6914" width="16.77734375" style="117" customWidth="1"/>
    <col min="6915" max="6916" width="11.6640625" style="117" customWidth="1"/>
    <col min="6917" max="6917" width="8.77734375" style="117"/>
    <col min="6918" max="6918" width="18.33203125" style="117" customWidth="1"/>
    <col min="6919" max="6919" width="16.44140625" style="117" customWidth="1"/>
    <col min="6920" max="6920" width="9.44140625" style="117" bestFit="1" customWidth="1"/>
    <col min="6921" max="6921" width="17.6640625" style="117" customWidth="1"/>
    <col min="6922" max="6922" width="14.77734375" style="117" bestFit="1" customWidth="1"/>
    <col min="6923" max="7133" width="8.77734375" style="117"/>
    <col min="7134" max="7134" width="24.109375" style="117" customWidth="1"/>
    <col min="7135" max="7137" width="16.44140625" style="117" customWidth="1"/>
    <col min="7138" max="7138" width="18" style="117" customWidth="1"/>
    <col min="7139" max="7139" width="16.44140625" style="117" customWidth="1"/>
    <col min="7140" max="7140" width="4" style="117" customWidth="1"/>
    <col min="7141" max="7143" width="9.33203125" style="117" customWidth="1"/>
    <col min="7144" max="7144" width="22.44140625" style="117" customWidth="1"/>
    <col min="7145" max="7145" width="3.77734375" style="117" customWidth="1"/>
    <col min="7146" max="7146" width="16.44140625" style="117" customWidth="1"/>
    <col min="7147" max="7147" width="17.33203125" style="117" customWidth="1"/>
    <col min="7148" max="7151" width="16.44140625" style="117" customWidth="1"/>
    <col min="7152" max="7153" width="9.33203125" style="117" customWidth="1"/>
    <col min="7154" max="7154" width="18.77734375" style="117" customWidth="1"/>
    <col min="7155" max="7155" width="16.44140625" style="117" customWidth="1"/>
    <col min="7156" max="7156" width="17.77734375" style="117" customWidth="1"/>
    <col min="7157" max="7159" width="16.44140625" style="117" customWidth="1"/>
    <col min="7160" max="7160" width="17.77734375" style="117" bestFit="1" customWidth="1"/>
    <col min="7161" max="7161" width="16.44140625" style="117" customWidth="1"/>
    <col min="7162" max="7162" width="21" style="117" customWidth="1"/>
    <col min="7163" max="7163" width="16.44140625" style="117" customWidth="1"/>
    <col min="7164" max="7164" width="18.33203125" style="117" bestFit="1" customWidth="1"/>
    <col min="7165" max="7165" width="19.109375" style="117" customWidth="1"/>
    <col min="7166" max="7167" width="18.33203125" style="117" customWidth="1"/>
    <col min="7168" max="7168" width="8.77734375" style="117"/>
    <col min="7169" max="7170" width="16.77734375" style="117" customWidth="1"/>
    <col min="7171" max="7172" width="11.6640625" style="117" customWidth="1"/>
    <col min="7173" max="7173" width="8.77734375" style="117"/>
    <col min="7174" max="7174" width="18.33203125" style="117" customWidth="1"/>
    <col min="7175" max="7175" width="16.44140625" style="117" customWidth="1"/>
    <col min="7176" max="7176" width="9.44140625" style="117" bestFit="1" customWidth="1"/>
    <col min="7177" max="7177" width="17.6640625" style="117" customWidth="1"/>
    <col min="7178" max="7178" width="14.77734375" style="117" bestFit="1" customWidth="1"/>
    <col min="7179" max="7389" width="8.77734375" style="117"/>
    <col min="7390" max="7390" width="24.109375" style="117" customWidth="1"/>
    <col min="7391" max="7393" width="16.44140625" style="117" customWidth="1"/>
    <col min="7394" max="7394" width="18" style="117" customWidth="1"/>
    <col min="7395" max="7395" width="16.44140625" style="117" customWidth="1"/>
    <col min="7396" max="7396" width="4" style="117" customWidth="1"/>
    <col min="7397" max="7399" width="9.33203125" style="117" customWidth="1"/>
    <col min="7400" max="7400" width="22.44140625" style="117" customWidth="1"/>
    <col min="7401" max="7401" width="3.77734375" style="117" customWidth="1"/>
    <col min="7402" max="7402" width="16.44140625" style="117" customWidth="1"/>
    <col min="7403" max="7403" width="17.33203125" style="117" customWidth="1"/>
    <col min="7404" max="7407" width="16.44140625" style="117" customWidth="1"/>
    <col min="7408" max="7409" width="9.33203125" style="117" customWidth="1"/>
    <col min="7410" max="7410" width="18.77734375" style="117" customWidth="1"/>
    <col min="7411" max="7411" width="16.44140625" style="117" customWidth="1"/>
    <col min="7412" max="7412" width="17.77734375" style="117" customWidth="1"/>
    <col min="7413" max="7415" width="16.44140625" style="117" customWidth="1"/>
    <col min="7416" max="7416" width="17.77734375" style="117" bestFit="1" customWidth="1"/>
    <col min="7417" max="7417" width="16.44140625" style="117" customWidth="1"/>
    <col min="7418" max="7418" width="21" style="117" customWidth="1"/>
    <col min="7419" max="7419" width="16.44140625" style="117" customWidth="1"/>
    <col min="7420" max="7420" width="18.33203125" style="117" bestFit="1" customWidth="1"/>
    <col min="7421" max="7421" width="19.109375" style="117" customWidth="1"/>
    <col min="7422" max="7423" width="18.33203125" style="117" customWidth="1"/>
    <col min="7424" max="7424" width="8.77734375" style="117"/>
    <col min="7425" max="7426" width="16.77734375" style="117" customWidth="1"/>
    <col min="7427" max="7428" width="11.6640625" style="117" customWidth="1"/>
    <col min="7429" max="7429" width="8.77734375" style="117"/>
    <col min="7430" max="7430" width="18.33203125" style="117" customWidth="1"/>
    <col min="7431" max="7431" width="16.44140625" style="117" customWidth="1"/>
    <col min="7432" max="7432" width="9.44140625" style="117" bestFit="1" customWidth="1"/>
    <col min="7433" max="7433" width="17.6640625" style="117" customWidth="1"/>
    <col min="7434" max="7434" width="14.77734375" style="117" bestFit="1" customWidth="1"/>
    <col min="7435" max="7645" width="8.77734375" style="117"/>
    <col min="7646" max="7646" width="24.109375" style="117" customWidth="1"/>
    <col min="7647" max="7649" width="16.44140625" style="117" customWidth="1"/>
    <col min="7650" max="7650" width="18" style="117" customWidth="1"/>
    <col min="7651" max="7651" width="16.44140625" style="117" customWidth="1"/>
    <col min="7652" max="7652" width="4" style="117" customWidth="1"/>
    <col min="7653" max="7655" width="9.33203125" style="117" customWidth="1"/>
    <col min="7656" max="7656" width="22.44140625" style="117" customWidth="1"/>
    <col min="7657" max="7657" width="3.77734375" style="117" customWidth="1"/>
    <col min="7658" max="7658" width="16.44140625" style="117" customWidth="1"/>
    <col min="7659" max="7659" width="17.33203125" style="117" customWidth="1"/>
    <col min="7660" max="7663" width="16.44140625" style="117" customWidth="1"/>
    <col min="7664" max="7665" width="9.33203125" style="117" customWidth="1"/>
    <col min="7666" max="7666" width="18.77734375" style="117" customWidth="1"/>
    <col min="7667" max="7667" width="16.44140625" style="117" customWidth="1"/>
    <col min="7668" max="7668" width="17.77734375" style="117" customWidth="1"/>
    <col min="7669" max="7671" width="16.44140625" style="117" customWidth="1"/>
    <col min="7672" max="7672" width="17.77734375" style="117" bestFit="1" customWidth="1"/>
    <col min="7673" max="7673" width="16.44140625" style="117" customWidth="1"/>
    <col min="7674" max="7674" width="21" style="117" customWidth="1"/>
    <col min="7675" max="7675" width="16.44140625" style="117" customWidth="1"/>
    <col min="7676" max="7676" width="18.33203125" style="117" bestFit="1" customWidth="1"/>
    <col min="7677" max="7677" width="19.109375" style="117" customWidth="1"/>
    <col min="7678" max="7679" width="18.33203125" style="117" customWidth="1"/>
    <col min="7680" max="7680" width="8.77734375" style="117"/>
    <col min="7681" max="7682" width="16.77734375" style="117" customWidth="1"/>
    <col min="7683" max="7684" width="11.6640625" style="117" customWidth="1"/>
    <col min="7685" max="7685" width="8.77734375" style="117"/>
    <col min="7686" max="7686" width="18.33203125" style="117" customWidth="1"/>
    <col min="7687" max="7687" width="16.44140625" style="117" customWidth="1"/>
    <col min="7688" max="7688" width="9.44140625" style="117" bestFit="1" customWidth="1"/>
    <col min="7689" max="7689" width="17.6640625" style="117" customWidth="1"/>
    <col min="7690" max="7690" width="14.77734375" style="117" bestFit="1" customWidth="1"/>
    <col min="7691" max="7901" width="8.77734375" style="117"/>
    <col min="7902" max="7902" width="24.109375" style="117" customWidth="1"/>
    <col min="7903" max="7905" width="16.44140625" style="117" customWidth="1"/>
    <col min="7906" max="7906" width="18" style="117" customWidth="1"/>
    <col min="7907" max="7907" width="16.44140625" style="117" customWidth="1"/>
    <col min="7908" max="7908" width="4" style="117" customWidth="1"/>
    <col min="7909" max="7911" width="9.33203125" style="117" customWidth="1"/>
    <col min="7912" max="7912" width="22.44140625" style="117" customWidth="1"/>
    <col min="7913" max="7913" width="3.77734375" style="117" customWidth="1"/>
    <col min="7914" max="7914" width="16.44140625" style="117" customWidth="1"/>
    <col min="7915" max="7915" width="17.33203125" style="117" customWidth="1"/>
    <col min="7916" max="7919" width="16.44140625" style="117" customWidth="1"/>
    <col min="7920" max="7921" width="9.33203125" style="117" customWidth="1"/>
    <col min="7922" max="7922" width="18.77734375" style="117" customWidth="1"/>
    <col min="7923" max="7923" width="16.44140625" style="117" customWidth="1"/>
    <col min="7924" max="7924" width="17.77734375" style="117" customWidth="1"/>
    <col min="7925" max="7927" width="16.44140625" style="117" customWidth="1"/>
    <col min="7928" max="7928" width="17.77734375" style="117" bestFit="1" customWidth="1"/>
    <col min="7929" max="7929" width="16.44140625" style="117" customWidth="1"/>
    <col min="7930" max="7930" width="21" style="117" customWidth="1"/>
    <col min="7931" max="7931" width="16.44140625" style="117" customWidth="1"/>
    <col min="7932" max="7932" width="18.33203125" style="117" bestFit="1" customWidth="1"/>
    <col min="7933" max="7933" width="19.109375" style="117" customWidth="1"/>
    <col min="7934" max="7935" width="18.33203125" style="117" customWidth="1"/>
    <col min="7936" max="7936" width="8.77734375" style="117"/>
    <col min="7937" max="7938" width="16.77734375" style="117" customWidth="1"/>
    <col min="7939" max="7940" width="11.6640625" style="117" customWidth="1"/>
    <col min="7941" max="7941" width="8.77734375" style="117"/>
    <col min="7942" max="7942" width="18.33203125" style="117" customWidth="1"/>
    <col min="7943" max="7943" width="16.44140625" style="117" customWidth="1"/>
    <col min="7944" max="7944" width="9.44140625" style="117" bestFit="1" customWidth="1"/>
    <col min="7945" max="7945" width="17.6640625" style="117" customWidth="1"/>
    <col min="7946" max="7946" width="14.77734375" style="117" bestFit="1" customWidth="1"/>
    <col min="7947" max="8157" width="8.77734375" style="117"/>
    <col min="8158" max="8158" width="24.109375" style="117" customWidth="1"/>
    <col min="8159" max="8161" width="16.44140625" style="117" customWidth="1"/>
    <col min="8162" max="8162" width="18" style="117" customWidth="1"/>
    <col min="8163" max="8163" width="16.44140625" style="117" customWidth="1"/>
    <col min="8164" max="8164" width="4" style="117" customWidth="1"/>
    <col min="8165" max="8167" width="9.33203125" style="117" customWidth="1"/>
    <col min="8168" max="8168" width="22.44140625" style="117" customWidth="1"/>
    <col min="8169" max="8169" width="3.77734375" style="117" customWidth="1"/>
    <col min="8170" max="8170" width="16.44140625" style="117" customWidth="1"/>
    <col min="8171" max="8171" width="17.33203125" style="117" customWidth="1"/>
    <col min="8172" max="8175" width="16.44140625" style="117" customWidth="1"/>
    <col min="8176" max="8177" width="9.33203125" style="117" customWidth="1"/>
    <col min="8178" max="8178" width="18.77734375" style="117" customWidth="1"/>
    <col min="8179" max="8179" width="16.44140625" style="117" customWidth="1"/>
    <col min="8180" max="8180" width="17.77734375" style="117" customWidth="1"/>
    <col min="8181" max="8183" width="16.44140625" style="117" customWidth="1"/>
    <col min="8184" max="8184" width="17.77734375" style="117" bestFit="1" customWidth="1"/>
    <col min="8185" max="8185" width="16.44140625" style="117" customWidth="1"/>
    <col min="8186" max="8186" width="21" style="117" customWidth="1"/>
    <col min="8187" max="8187" width="16.44140625" style="117" customWidth="1"/>
    <col min="8188" max="8188" width="18.33203125" style="117" bestFit="1" customWidth="1"/>
    <col min="8189" max="8189" width="19.109375" style="117" customWidth="1"/>
    <col min="8190" max="8191" width="18.33203125" style="117" customWidth="1"/>
    <col min="8192" max="8192" width="8.77734375" style="117"/>
    <col min="8193" max="8194" width="16.77734375" style="117" customWidth="1"/>
    <col min="8195" max="8196" width="11.6640625" style="117" customWidth="1"/>
    <col min="8197" max="8197" width="8.77734375" style="117"/>
    <col min="8198" max="8198" width="18.33203125" style="117" customWidth="1"/>
    <col min="8199" max="8199" width="16.44140625" style="117" customWidth="1"/>
    <col min="8200" max="8200" width="9.44140625" style="117" bestFit="1" customWidth="1"/>
    <col min="8201" max="8201" width="17.6640625" style="117" customWidth="1"/>
    <col min="8202" max="8202" width="14.77734375" style="117" bestFit="1" customWidth="1"/>
    <col min="8203" max="8413" width="8.77734375" style="117"/>
    <col min="8414" max="8414" width="24.109375" style="117" customWidth="1"/>
    <col min="8415" max="8417" width="16.44140625" style="117" customWidth="1"/>
    <col min="8418" max="8418" width="18" style="117" customWidth="1"/>
    <col min="8419" max="8419" width="16.44140625" style="117" customWidth="1"/>
    <col min="8420" max="8420" width="4" style="117" customWidth="1"/>
    <col min="8421" max="8423" width="9.33203125" style="117" customWidth="1"/>
    <col min="8424" max="8424" width="22.44140625" style="117" customWidth="1"/>
    <col min="8425" max="8425" width="3.77734375" style="117" customWidth="1"/>
    <col min="8426" max="8426" width="16.44140625" style="117" customWidth="1"/>
    <col min="8427" max="8427" width="17.33203125" style="117" customWidth="1"/>
    <col min="8428" max="8431" width="16.44140625" style="117" customWidth="1"/>
    <col min="8432" max="8433" width="9.33203125" style="117" customWidth="1"/>
    <col min="8434" max="8434" width="18.77734375" style="117" customWidth="1"/>
    <col min="8435" max="8435" width="16.44140625" style="117" customWidth="1"/>
    <col min="8436" max="8436" width="17.77734375" style="117" customWidth="1"/>
    <col min="8437" max="8439" width="16.44140625" style="117" customWidth="1"/>
    <col min="8440" max="8440" width="17.77734375" style="117" bestFit="1" customWidth="1"/>
    <col min="8441" max="8441" width="16.44140625" style="117" customWidth="1"/>
    <col min="8442" max="8442" width="21" style="117" customWidth="1"/>
    <col min="8443" max="8443" width="16.44140625" style="117" customWidth="1"/>
    <col min="8444" max="8444" width="18.33203125" style="117" bestFit="1" customWidth="1"/>
    <col min="8445" max="8445" width="19.109375" style="117" customWidth="1"/>
    <col min="8446" max="8447" width="18.33203125" style="117" customWidth="1"/>
    <col min="8448" max="8448" width="8.77734375" style="117"/>
    <col min="8449" max="8450" width="16.77734375" style="117" customWidth="1"/>
    <col min="8451" max="8452" width="11.6640625" style="117" customWidth="1"/>
    <col min="8453" max="8453" width="8.77734375" style="117"/>
    <col min="8454" max="8454" width="18.33203125" style="117" customWidth="1"/>
    <col min="8455" max="8455" width="16.44140625" style="117" customWidth="1"/>
    <col min="8456" max="8456" width="9.44140625" style="117" bestFit="1" customWidth="1"/>
    <col min="8457" max="8457" width="17.6640625" style="117" customWidth="1"/>
    <col min="8458" max="8458" width="14.77734375" style="117" bestFit="1" customWidth="1"/>
    <col min="8459" max="8669" width="8.77734375" style="117"/>
    <col min="8670" max="8670" width="24.109375" style="117" customWidth="1"/>
    <col min="8671" max="8673" width="16.44140625" style="117" customWidth="1"/>
    <col min="8674" max="8674" width="18" style="117" customWidth="1"/>
    <col min="8675" max="8675" width="16.44140625" style="117" customWidth="1"/>
    <col min="8676" max="8676" width="4" style="117" customWidth="1"/>
    <col min="8677" max="8679" width="9.33203125" style="117" customWidth="1"/>
    <col min="8680" max="8680" width="22.44140625" style="117" customWidth="1"/>
    <col min="8681" max="8681" width="3.77734375" style="117" customWidth="1"/>
    <col min="8682" max="8682" width="16.44140625" style="117" customWidth="1"/>
    <col min="8683" max="8683" width="17.33203125" style="117" customWidth="1"/>
    <col min="8684" max="8687" width="16.44140625" style="117" customWidth="1"/>
    <col min="8688" max="8689" width="9.33203125" style="117" customWidth="1"/>
    <col min="8690" max="8690" width="18.77734375" style="117" customWidth="1"/>
    <col min="8691" max="8691" width="16.44140625" style="117" customWidth="1"/>
    <col min="8692" max="8692" width="17.77734375" style="117" customWidth="1"/>
    <col min="8693" max="8695" width="16.44140625" style="117" customWidth="1"/>
    <col min="8696" max="8696" width="17.77734375" style="117" bestFit="1" customWidth="1"/>
    <col min="8697" max="8697" width="16.44140625" style="117" customWidth="1"/>
    <col min="8698" max="8698" width="21" style="117" customWidth="1"/>
    <col min="8699" max="8699" width="16.44140625" style="117" customWidth="1"/>
    <col min="8700" max="8700" width="18.33203125" style="117" bestFit="1" customWidth="1"/>
    <col min="8701" max="8701" width="19.109375" style="117" customWidth="1"/>
    <col min="8702" max="8703" width="18.33203125" style="117" customWidth="1"/>
    <col min="8704" max="8704" width="8.77734375" style="117"/>
    <col min="8705" max="8706" width="16.77734375" style="117" customWidth="1"/>
    <col min="8707" max="8708" width="11.6640625" style="117" customWidth="1"/>
    <col min="8709" max="8709" width="8.77734375" style="117"/>
    <col min="8710" max="8710" width="18.33203125" style="117" customWidth="1"/>
    <col min="8711" max="8711" width="16.44140625" style="117" customWidth="1"/>
    <col min="8712" max="8712" width="9.44140625" style="117" bestFit="1" customWidth="1"/>
    <col min="8713" max="8713" width="17.6640625" style="117" customWidth="1"/>
    <col min="8714" max="8714" width="14.77734375" style="117" bestFit="1" customWidth="1"/>
    <col min="8715" max="8925" width="8.77734375" style="117"/>
    <col min="8926" max="8926" width="24.109375" style="117" customWidth="1"/>
    <col min="8927" max="8929" width="16.44140625" style="117" customWidth="1"/>
    <col min="8930" max="8930" width="18" style="117" customWidth="1"/>
    <col min="8931" max="8931" width="16.44140625" style="117" customWidth="1"/>
    <col min="8932" max="8932" width="4" style="117" customWidth="1"/>
    <col min="8933" max="8935" width="9.33203125" style="117" customWidth="1"/>
    <col min="8936" max="8936" width="22.44140625" style="117" customWidth="1"/>
    <col min="8937" max="8937" width="3.77734375" style="117" customWidth="1"/>
    <col min="8938" max="8938" width="16.44140625" style="117" customWidth="1"/>
    <col min="8939" max="8939" width="17.33203125" style="117" customWidth="1"/>
    <col min="8940" max="8943" width="16.44140625" style="117" customWidth="1"/>
    <col min="8944" max="8945" width="9.33203125" style="117" customWidth="1"/>
    <col min="8946" max="8946" width="18.77734375" style="117" customWidth="1"/>
    <col min="8947" max="8947" width="16.44140625" style="117" customWidth="1"/>
    <col min="8948" max="8948" width="17.77734375" style="117" customWidth="1"/>
    <col min="8949" max="8951" width="16.44140625" style="117" customWidth="1"/>
    <col min="8952" max="8952" width="17.77734375" style="117" bestFit="1" customWidth="1"/>
    <col min="8953" max="8953" width="16.44140625" style="117" customWidth="1"/>
    <col min="8954" max="8954" width="21" style="117" customWidth="1"/>
    <col min="8955" max="8955" width="16.44140625" style="117" customWidth="1"/>
    <col min="8956" max="8956" width="18.33203125" style="117" bestFit="1" customWidth="1"/>
    <col min="8957" max="8957" width="19.109375" style="117" customWidth="1"/>
    <col min="8958" max="8959" width="18.33203125" style="117" customWidth="1"/>
    <col min="8960" max="8960" width="8.77734375" style="117"/>
    <col min="8961" max="8962" width="16.77734375" style="117" customWidth="1"/>
    <col min="8963" max="8964" width="11.6640625" style="117" customWidth="1"/>
    <col min="8965" max="8965" width="8.77734375" style="117"/>
    <col min="8966" max="8966" width="18.33203125" style="117" customWidth="1"/>
    <col min="8967" max="8967" width="16.44140625" style="117" customWidth="1"/>
    <col min="8968" max="8968" width="9.44140625" style="117" bestFit="1" customWidth="1"/>
    <col min="8969" max="8969" width="17.6640625" style="117" customWidth="1"/>
    <col min="8970" max="8970" width="14.77734375" style="117" bestFit="1" customWidth="1"/>
    <col min="8971" max="9181" width="8.77734375" style="117"/>
    <col min="9182" max="9182" width="24.109375" style="117" customWidth="1"/>
    <col min="9183" max="9185" width="16.44140625" style="117" customWidth="1"/>
    <col min="9186" max="9186" width="18" style="117" customWidth="1"/>
    <col min="9187" max="9187" width="16.44140625" style="117" customWidth="1"/>
    <col min="9188" max="9188" width="4" style="117" customWidth="1"/>
    <col min="9189" max="9191" width="9.33203125" style="117" customWidth="1"/>
    <col min="9192" max="9192" width="22.44140625" style="117" customWidth="1"/>
    <col min="9193" max="9193" width="3.77734375" style="117" customWidth="1"/>
    <col min="9194" max="9194" width="16.44140625" style="117" customWidth="1"/>
    <col min="9195" max="9195" width="17.33203125" style="117" customWidth="1"/>
    <col min="9196" max="9199" width="16.44140625" style="117" customWidth="1"/>
    <col min="9200" max="9201" width="9.33203125" style="117" customWidth="1"/>
    <col min="9202" max="9202" width="18.77734375" style="117" customWidth="1"/>
    <col min="9203" max="9203" width="16.44140625" style="117" customWidth="1"/>
    <col min="9204" max="9204" width="17.77734375" style="117" customWidth="1"/>
    <col min="9205" max="9207" width="16.44140625" style="117" customWidth="1"/>
    <col min="9208" max="9208" width="17.77734375" style="117" bestFit="1" customWidth="1"/>
    <col min="9209" max="9209" width="16.44140625" style="117" customWidth="1"/>
    <col min="9210" max="9210" width="21" style="117" customWidth="1"/>
    <col min="9211" max="9211" width="16.44140625" style="117" customWidth="1"/>
    <col min="9212" max="9212" width="18.33203125" style="117" bestFit="1" customWidth="1"/>
    <col min="9213" max="9213" width="19.109375" style="117" customWidth="1"/>
    <col min="9214" max="9215" width="18.33203125" style="117" customWidth="1"/>
    <col min="9216" max="9216" width="8.77734375" style="117"/>
    <col min="9217" max="9218" width="16.77734375" style="117" customWidth="1"/>
    <col min="9219" max="9220" width="11.6640625" style="117" customWidth="1"/>
    <col min="9221" max="9221" width="8.77734375" style="117"/>
    <col min="9222" max="9222" width="18.33203125" style="117" customWidth="1"/>
    <col min="9223" max="9223" width="16.44140625" style="117" customWidth="1"/>
    <col min="9224" max="9224" width="9.44140625" style="117" bestFit="1" customWidth="1"/>
    <col min="9225" max="9225" width="17.6640625" style="117" customWidth="1"/>
    <col min="9226" max="9226" width="14.77734375" style="117" bestFit="1" customWidth="1"/>
    <col min="9227" max="9437" width="8.77734375" style="117"/>
    <col min="9438" max="9438" width="24.109375" style="117" customWidth="1"/>
    <col min="9439" max="9441" width="16.44140625" style="117" customWidth="1"/>
    <col min="9442" max="9442" width="18" style="117" customWidth="1"/>
    <col min="9443" max="9443" width="16.44140625" style="117" customWidth="1"/>
    <col min="9444" max="9444" width="4" style="117" customWidth="1"/>
    <col min="9445" max="9447" width="9.33203125" style="117" customWidth="1"/>
    <col min="9448" max="9448" width="22.44140625" style="117" customWidth="1"/>
    <col min="9449" max="9449" width="3.77734375" style="117" customWidth="1"/>
    <col min="9450" max="9450" width="16.44140625" style="117" customWidth="1"/>
    <col min="9451" max="9451" width="17.33203125" style="117" customWidth="1"/>
    <col min="9452" max="9455" width="16.44140625" style="117" customWidth="1"/>
    <col min="9456" max="9457" width="9.33203125" style="117" customWidth="1"/>
    <col min="9458" max="9458" width="18.77734375" style="117" customWidth="1"/>
    <col min="9459" max="9459" width="16.44140625" style="117" customWidth="1"/>
    <col min="9460" max="9460" width="17.77734375" style="117" customWidth="1"/>
    <col min="9461" max="9463" width="16.44140625" style="117" customWidth="1"/>
    <col min="9464" max="9464" width="17.77734375" style="117" bestFit="1" customWidth="1"/>
    <col min="9465" max="9465" width="16.44140625" style="117" customWidth="1"/>
    <col min="9466" max="9466" width="21" style="117" customWidth="1"/>
    <col min="9467" max="9467" width="16.44140625" style="117" customWidth="1"/>
    <col min="9468" max="9468" width="18.33203125" style="117" bestFit="1" customWidth="1"/>
    <col min="9469" max="9469" width="19.109375" style="117" customWidth="1"/>
    <col min="9470" max="9471" width="18.33203125" style="117" customWidth="1"/>
    <col min="9472" max="9472" width="8.77734375" style="117"/>
    <col min="9473" max="9474" width="16.77734375" style="117" customWidth="1"/>
    <col min="9475" max="9476" width="11.6640625" style="117" customWidth="1"/>
    <col min="9477" max="9477" width="8.77734375" style="117"/>
    <col min="9478" max="9478" width="18.33203125" style="117" customWidth="1"/>
    <col min="9479" max="9479" width="16.44140625" style="117" customWidth="1"/>
    <col min="9480" max="9480" width="9.44140625" style="117" bestFit="1" customWidth="1"/>
    <col min="9481" max="9481" width="17.6640625" style="117" customWidth="1"/>
    <col min="9482" max="9482" width="14.77734375" style="117" bestFit="1" customWidth="1"/>
    <col min="9483" max="9693" width="8.77734375" style="117"/>
    <col min="9694" max="9694" width="24.109375" style="117" customWidth="1"/>
    <col min="9695" max="9697" width="16.44140625" style="117" customWidth="1"/>
    <col min="9698" max="9698" width="18" style="117" customWidth="1"/>
    <col min="9699" max="9699" width="16.44140625" style="117" customWidth="1"/>
    <col min="9700" max="9700" width="4" style="117" customWidth="1"/>
    <col min="9701" max="9703" width="9.33203125" style="117" customWidth="1"/>
    <col min="9704" max="9704" width="22.44140625" style="117" customWidth="1"/>
    <col min="9705" max="9705" width="3.77734375" style="117" customWidth="1"/>
    <col min="9706" max="9706" width="16.44140625" style="117" customWidth="1"/>
    <col min="9707" max="9707" width="17.33203125" style="117" customWidth="1"/>
    <col min="9708" max="9711" width="16.44140625" style="117" customWidth="1"/>
    <col min="9712" max="9713" width="9.33203125" style="117" customWidth="1"/>
    <col min="9714" max="9714" width="18.77734375" style="117" customWidth="1"/>
    <col min="9715" max="9715" width="16.44140625" style="117" customWidth="1"/>
    <col min="9716" max="9716" width="17.77734375" style="117" customWidth="1"/>
    <col min="9717" max="9719" width="16.44140625" style="117" customWidth="1"/>
    <col min="9720" max="9720" width="17.77734375" style="117" bestFit="1" customWidth="1"/>
    <col min="9721" max="9721" width="16.44140625" style="117" customWidth="1"/>
    <col min="9722" max="9722" width="21" style="117" customWidth="1"/>
    <col min="9723" max="9723" width="16.44140625" style="117" customWidth="1"/>
    <col min="9724" max="9724" width="18.33203125" style="117" bestFit="1" customWidth="1"/>
    <col min="9725" max="9725" width="19.109375" style="117" customWidth="1"/>
    <col min="9726" max="9727" width="18.33203125" style="117" customWidth="1"/>
    <col min="9728" max="9728" width="8.77734375" style="117"/>
    <col min="9729" max="9730" width="16.77734375" style="117" customWidth="1"/>
    <col min="9731" max="9732" width="11.6640625" style="117" customWidth="1"/>
    <col min="9733" max="9733" width="8.77734375" style="117"/>
    <col min="9734" max="9734" width="18.33203125" style="117" customWidth="1"/>
    <col min="9735" max="9735" width="16.44140625" style="117" customWidth="1"/>
    <col min="9736" max="9736" width="9.44140625" style="117" bestFit="1" customWidth="1"/>
    <col min="9737" max="9737" width="17.6640625" style="117" customWidth="1"/>
    <col min="9738" max="9738" width="14.77734375" style="117" bestFit="1" customWidth="1"/>
    <col min="9739" max="9949" width="8.77734375" style="117"/>
    <col min="9950" max="9950" width="24.109375" style="117" customWidth="1"/>
    <col min="9951" max="9953" width="16.44140625" style="117" customWidth="1"/>
    <col min="9954" max="9954" width="18" style="117" customWidth="1"/>
    <col min="9955" max="9955" width="16.44140625" style="117" customWidth="1"/>
    <col min="9956" max="9956" width="4" style="117" customWidth="1"/>
    <col min="9957" max="9959" width="9.33203125" style="117" customWidth="1"/>
    <col min="9960" max="9960" width="22.44140625" style="117" customWidth="1"/>
    <col min="9961" max="9961" width="3.77734375" style="117" customWidth="1"/>
    <col min="9962" max="9962" width="16.44140625" style="117" customWidth="1"/>
    <col min="9963" max="9963" width="17.33203125" style="117" customWidth="1"/>
    <col min="9964" max="9967" width="16.44140625" style="117" customWidth="1"/>
    <col min="9968" max="9969" width="9.33203125" style="117" customWidth="1"/>
    <col min="9970" max="9970" width="18.77734375" style="117" customWidth="1"/>
    <col min="9971" max="9971" width="16.44140625" style="117" customWidth="1"/>
    <col min="9972" max="9972" width="17.77734375" style="117" customWidth="1"/>
    <col min="9973" max="9975" width="16.44140625" style="117" customWidth="1"/>
    <col min="9976" max="9976" width="17.77734375" style="117" bestFit="1" customWidth="1"/>
    <col min="9977" max="9977" width="16.44140625" style="117" customWidth="1"/>
    <col min="9978" max="9978" width="21" style="117" customWidth="1"/>
    <col min="9979" max="9979" width="16.44140625" style="117" customWidth="1"/>
    <col min="9980" max="9980" width="18.33203125" style="117" bestFit="1" customWidth="1"/>
    <col min="9981" max="9981" width="19.109375" style="117" customWidth="1"/>
    <col min="9982" max="9983" width="18.33203125" style="117" customWidth="1"/>
    <col min="9984" max="9984" width="8.77734375" style="117"/>
    <col min="9985" max="9986" width="16.77734375" style="117" customWidth="1"/>
    <col min="9987" max="9988" width="11.6640625" style="117" customWidth="1"/>
    <col min="9989" max="9989" width="8.77734375" style="117"/>
    <col min="9990" max="9990" width="18.33203125" style="117" customWidth="1"/>
    <col min="9991" max="9991" width="16.44140625" style="117" customWidth="1"/>
    <col min="9992" max="9992" width="9.44140625" style="117" bestFit="1" customWidth="1"/>
    <col min="9993" max="9993" width="17.6640625" style="117" customWidth="1"/>
    <col min="9994" max="9994" width="14.77734375" style="117" bestFit="1" customWidth="1"/>
    <col min="9995" max="10205" width="8.77734375" style="117"/>
    <col min="10206" max="10206" width="24.109375" style="117" customWidth="1"/>
    <col min="10207" max="10209" width="16.44140625" style="117" customWidth="1"/>
    <col min="10210" max="10210" width="18" style="117" customWidth="1"/>
    <col min="10211" max="10211" width="16.44140625" style="117" customWidth="1"/>
    <col min="10212" max="10212" width="4" style="117" customWidth="1"/>
    <col min="10213" max="10215" width="9.33203125" style="117" customWidth="1"/>
    <col min="10216" max="10216" width="22.44140625" style="117" customWidth="1"/>
    <col min="10217" max="10217" width="3.77734375" style="117" customWidth="1"/>
    <col min="10218" max="10218" width="16.44140625" style="117" customWidth="1"/>
    <col min="10219" max="10219" width="17.33203125" style="117" customWidth="1"/>
    <col min="10220" max="10223" width="16.44140625" style="117" customWidth="1"/>
    <col min="10224" max="10225" width="9.33203125" style="117" customWidth="1"/>
    <col min="10226" max="10226" width="18.77734375" style="117" customWidth="1"/>
    <col min="10227" max="10227" width="16.44140625" style="117" customWidth="1"/>
    <col min="10228" max="10228" width="17.77734375" style="117" customWidth="1"/>
    <col min="10229" max="10231" width="16.44140625" style="117" customWidth="1"/>
    <col min="10232" max="10232" width="17.77734375" style="117" bestFit="1" customWidth="1"/>
    <col min="10233" max="10233" width="16.44140625" style="117" customWidth="1"/>
    <col min="10234" max="10234" width="21" style="117" customWidth="1"/>
    <col min="10235" max="10235" width="16.44140625" style="117" customWidth="1"/>
    <col min="10236" max="10236" width="18.33203125" style="117" bestFit="1" customWidth="1"/>
    <col min="10237" max="10237" width="19.109375" style="117" customWidth="1"/>
    <col min="10238" max="10239" width="18.33203125" style="117" customWidth="1"/>
    <col min="10240" max="10240" width="8.77734375" style="117"/>
    <col min="10241" max="10242" width="16.77734375" style="117" customWidth="1"/>
    <col min="10243" max="10244" width="11.6640625" style="117" customWidth="1"/>
    <col min="10245" max="10245" width="8.77734375" style="117"/>
    <col min="10246" max="10246" width="18.33203125" style="117" customWidth="1"/>
    <col min="10247" max="10247" width="16.44140625" style="117" customWidth="1"/>
    <col min="10248" max="10248" width="9.44140625" style="117" bestFit="1" customWidth="1"/>
    <col min="10249" max="10249" width="17.6640625" style="117" customWidth="1"/>
    <col min="10250" max="10250" width="14.77734375" style="117" bestFit="1" customWidth="1"/>
    <col min="10251" max="10461" width="8.77734375" style="117"/>
    <col min="10462" max="10462" width="24.109375" style="117" customWidth="1"/>
    <col min="10463" max="10465" width="16.44140625" style="117" customWidth="1"/>
    <col min="10466" max="10466" width="18" style="117" customWidth="1"/>
    <col min="10467" max="10467" width="16.44140625" style="117" customWidth="1"/>
    <col min="10468" max="10468" width="4" style="117" customWidth="1"/>
    <col min="10469" max="10471" width="9.33203125" style="117" customWidth="1"/>
    <col min="10472" max="10472" width="22.44140625" style="117" customWidth="1"/>
    <col min="10473" max="10473" width="3.77734375" style="117" customWidth="1"/>
    <col min="10474" max="10474" width="16.44140625" style="117" customWidth="1"/>
    <col min="10475" max="10475" width="17.33203125" style="117" customWidth="1"/>
    <col min="10476" max="10479" width="16.44140625" style="117" customWidth="1"/>
    <col min="10480" max="10481" width="9.33203125" style="117" customWidth="1"/>
    <col min="10482" max="10482" width="18.77734375" style="117" customWidth="1"/>
    <col min="10483" max="10483" width="16.44140625" style="117" customWidth="1"/>
    <col min="10484" max="10484" width="17.77734375" style="117" customWidth="1"/>
    <col min="10485" max="10487" width="16.44140625" style="117" customWidth="1"/>
    <col min="10488" max="10488" width="17.77734375" style="117" bestFit="1" customWidth="1"/>
    <col min="10489" max="10489" width="16.44140625" style="117" customWidth="1"/>
    <col min="10490" max="10490" width="21" style="117" customWidth="1"/>
    <col min="10491" max="10491" width="16.44140625" style="117" customWidth="1"/>
    <col min="10492" max="10492" width="18.33203125" style="117" bestFit="1" customWidth="1"/>
    <col min="10493" max="10493" width="19.109375" style="117" customWidth="1"/>
    <col min="10494" max="10495" width="18.33203125" style="117" customWidth="1"/>
    <col min="10496" max="10496" width="8.77734375" style="117"/>
    <col min="10497" max="10498" width="16.77734375" style="117" customWidth="1"/>
    <col min="10499" max="10500" width="11.6640625" style="117" customWidth="1"/>
    <col min="10501" max="10501" width="8.77734375" style="117"/>
    <col min="10502" max="10502" width="18.33203125" style="117" customWidth="1"/>
    <col min="10503" max="10503" width="16.44140625" style="117" customWidth="1"/>
    <col min="10504" max="10504" width="9.44140625" style="117" bestFit="1" customWidth="1"/>
    <col min="10505" max="10505" width="17.6640625" style="117" customWidth="1"/>
    <col min="10506" max="10506" width="14.77734375" style="117" bestFit="1" customWidth="1"/>
    <col min="10507" max="10717" width="8.77734375" style="117"/>
    <col min="10718" max="10718" width="24.109375" style="117" customWidth="1"/>
    <col min="10719" max="10721" width="16.44140625" style="117" customWidth="1"/>
    <col min="10722" max="10722" width="18" style="117" customWidth="1"/>
    <col min="10723" max="10723" width="16.44140625" style="117" customWidth="1"/>
    <col min="10724" max="10724" width="4" style="117" customWidth="1"/>
    <col min="10725" max="10727" width="9.33203125" style="117" customWidth="1"/>
    <col min="10728" max="10728" width="22.44140625" style="117" customWidth="1"/>
    <col min="10729" max="10729" width="3.77734375" style="117" customWidth="1"/>
    <col min="10730" max="10730" width="16.44140625" style="117" customWidth="1"/>
    <col min="10731" max="10731" width="17.33203125" style="117" customWidth="1"/>
    <col min="10732" max="10735" width="16.44140625" style="117" customWidth="1"/>
    <col min="10736" max="10737" width="9.33203125" style="117" customWidth="1"/>
    <col min="10738" max="10738" width="18.77734375" style="117" customWidth="1"/>
    <col min="10739" max="10739" width="16.44140625" style="117" customWidth="1"/>
    <col min="10740" max="10740" width="17.77734375" style="117" customWidth="1"/>
    <col min="10741" max="10743" width="16.44140625" style="117" customWidth="1"/>
    <col min="10744" max="10744" width="17.77734375" style="117" bestFit="1" customWidth="1"/>
    <col min="10745" max="10745" width="16.44140625" style="117" customWidth="1"/>
    <col min="10746" max="10746" width="21" style="117" customWidth="1"/>
    <col min="10747" max="10747" width="16.44140625" style="117" customWidth="1"/>
    <col min="10748" max="10748" width="18.33203125" style="117" bestFit="1" customWidth="1"/>
    <col min="10749" max="10749" width="19.109375" style="117" customWidth="1"/>
    <col min="10750" max="10751" width="18.33203125" style="117" customWidth="1"/>
    <col min="10752" max="10752" width="8.77734375" style="117"/>
    <col min="10753" max="10754" width="16.77734375" style="117" customWidth="1"/>
    <col min="10755" max="10756" width="11.6640625" style="117" customWidth="1"/>
    <col min="10757" max="10757" width="8.77734375" style="117"/>
    <col min="10758" max="10758" width="18.33203125" style="117" customWidth="1"/>
    <col min="10759" max="10759" width="16.44140625" style="117" customWidth="1"/>
    <col min="10760" max="10760" width="9.44140625" style="117" bestFit="1" customWidth="1"/>
    <col min="10761" max="10761" width="17.6640625" style="117" customWidth="1"/>
    <col min="10762" max="10762" width="14.77734375" style="117" bestFit="1" customWidth="1"/>
    <col min="10763" max="10973" width="8.77734375" style="117"/>
    <col min="10974" max="10974" width="24.109375" style="117" customWidth="1"/>
    <col min="10975" max="10977" width="16.44140625" style="117" customWidth="1"/>
    <col min="10978" max="10978" width="18" style="117" customWidth="1"/>
    <col min="10979" max="10979" width="16.44140625" style="117" customWidth="1"/>
    <col min="10980" max="10980" width="4" style="117" customWidth="1"/>
    <col min="10981" max="10983" width="9.33203125" style="117" customWidth="1"/>
    <col min="10984" max="10984" width="22.44140625" style="117" customWidth="1"/>
    <col min="10985" max="10985" width="3.77734375" style="117" customWidth="1"/>
    <col min="10986" max="10986" width="16.44140625" style="117" customWidth="1"/>
    <col min="10987" max="10987" width="17.33203125" style="117" customWidth="1"/>
    <col min="10988" max="10991" width="16.44140625" style="117" customWidth="1"/>
    <col min="10992" max="10993" width="9.33203125" style="117" customWidth="1"/>
    <col min="10994" max="10994" width="18.77734375" style="117" customWidth="1"/>
    <col min="10995" max="10995" width="16.44140625" style="117" customWidth="1"/>
    <col min="10996" max="10996" width="17.77734375" style="117" customWidth="1"/>
    <col min="10997" max="10999" width="16.44140625" style="117" customWidth="1"/>
    <col min="11000" max="11000" width="17.77734375" style="117" bestFit="1" customWidth="1"/>
    <col min="11001" max="11001" width="16.44140625" style="117" customWidth="1"/>
    <col min="11002" max="11002" width="21" style="117" customWidth="1"/>
    <col min="11003" max="11003" width="16.44140625" style="117" customWidth="1"/>
    <col min="11004" max="11004" width="18.33203125" style="117" bestFit="1" customWidth="1"/>
    <col min="11005" max="11005" width="19.109375" style="117" customWidth="1"/>
    <col min="11006" max="11007" width="18.33203125" style="117" customWidth="1"/>
    <col min="11008" max="11008" width="8.77734375" style="117"/>
    <col min="11009" max="11010" width="16.77734375" style="117" customWidth="1"/>
    <col min="11011" max="11012" width="11.6640625" style="117" customWidth="1"/>
    <col min="11013" max="11013" width="8.77734375" style="117"/>
    <col min="11014" max="11014" width="18.33203125" style="117" customWidth="1"/>
    <col min="11015" max="11015" width="16.44140625" style="117" customWidth="1"/>
    <col min="11016" max="11016" width="9.44140625" style="117" bestFit="1" customWidth="1"/>
    <col min="11017" max="11017" width="17.6640625" style="117" customWidth="1"/>
    <col min="11018" max="11018" width="14.77734375" style="117" bestFit="1" customWidth="1"/>
    <col min="11019" max="11229" width="8.77734375" style="117"/>
    <col min="11230" max="11230" width="24.109375" style="117" customWidth="1"/>
    <col min="11231" max="11233" width="16.44140625" style="117" customWidth="1"/>
    <col min="11234" max="11234" width="18" style="117" customWidth="1"/>
    <col min="11235" max="11235" width="16.44140625" style="117" customWidth="1"/>
    <col min="11236" max="11236" width="4" style="117" customWidth="1"/>
    <col min="11237" max="11239" width="9.33203125" style="117" customWidth="1"/>
    <col min="11240" max="11240" width="22.44140625" style="117" customWidth="1"/>
    <col min="11241" max="11241" width="3.77734375" style="117" customWidth="1"/>
    <col min="11242" max="11242" width="16.44140625" style="117" customWidth="1"/>
    <col min="11243" max="11243" width="17.33203125" style="117" customWidth="1"/>
    <col min="11244" max="11247" width="16.44140625" style="117" customWidth="1"/>
    <col min="11248" max="11249" width="9.33203125" style="117" customWidth="1"/>
    <col min="11250" max="11250" width="18.77734375" style="117" customWidth="1"/>
    <col min="11251" max="11251" width="16.44140625" style="117" customWidth="1"/>
    <col min="11252" max="11252" width="17.77734375" style="117" customWidth="1"/>
    <col min="11253" max="11255" width="16.44140625" style="117" customWidth="1"/>
    <col min="11256" max="11256" width="17.77734375" style="117" bestFit="1" customWidth="1"/>
    <col min="11257" max="11257" width="16.44140625" style="117" customWidth="1"/>
    <col min="11258" max="11258" width="21" style="117" customWidth="1"/>
    <col min="11259" max="11259" width="16.44140625" style="117" customWidth="1"/>
    <col min="11260" max="11260" width="18.33203125" style="117" bestFit="1" customWidth="1"/>
    <col min="11261" max="11261" width="19.109375" style="117" customWidth="1"/>
    <col min="11262" max="11263" width="18.33203125" style="117" customWidth="1"/>
    <col min="11264" max="11264" width="8.77734375" style="117"/>
    <col min="11265" max="11266" width="16.77734375" style="117" customWidth="1"/>
    <col min="11267" max="11268" width="11.6640625" style="117" customWidth="1"/>
    <col min="11269" max="11269" width="8.77734375" style="117"/>
    <col min="11270" max="11270" width="18.33203125" style="117" customWidth="1"/>
    <col min="11271" max="11271" width="16.44140625" style="117" customWidth="1"/>
    <col min="11272" max="11272" width="9.44140625" style="117" bestFit="1" customWidth="1"/>
    <col min="11273" max="11273" width="17.6640625" style="117" customWidth="1"/>
    <col min="11274" max="11274" width="14.77734375" style="117" bestFit="1" customWidth="1"/>
    <col min="11275" max="11485" width="8.77734375" style="117"/>
    <col min="11486" max="11486" width="24.109375" style="117" customWidth="1"/>
    <col min="11487" max="11489" width="16.44140625" style="117" customWidth="1"/>
    <col min="11490" max="11490" width="18" style="117" customWidth="1"/>
    <col min="11491" max="11491" width="16.44140625" style="117" customWidth="1"/>
    <col min="11492" max="11492" width="4" style="117" customWidth="1"/>
    <col min="11493" max="11495" width="9.33203125" style="117" customWidth="1"/>
    <col min="11496" max="11496" width="22.44140625" style="117" customWidth="1"/>
    <col min="11497" max="11497" width="3.77734375" style="117" customWidth="1"/>
    <col min="11498" max="11498" width="16.44140625" style="117" customWidth="1"/>
    <col min="11499" max="11499" width="17.33203125" style="117" customWidth="1"/>
    <col min="11500" max="11503" width="16.44140625" style="117" customWidth="1"/>
    <col min="11504" max="11505" width="9.33203125" style="117" customWidth="1"/>
    <col min="11506" max="11506" width="18.77734375" style="117" customWidth="1"/>
    <col min="11507" max="11507" width="16.44140625" style="117" customWidth="1"/>
    <col min="11508" max="11508" width="17.77734375" style="117" customWidth="1"/>
    <col min="11509" max="11511" width="16.44140625" style="117" customWidth="1"/>
    <col min="11512" max="11512" width="17.77734375" style="117" bestFit="1" customWidth="1"/>
    <col min="11513" max="11513" width="16.44140625" style="117" customWidth="1"/>
    <col min="11514" max="11514" width="21" style="117" customWidth="1"/>
    <col min="11515" max="11515" width="16.44140625" style="117" customWidth="1"/>
    <col min="11516" max="11516" width="18.33203125" style="117" bestFit="1" customWidth="1"/>
    <col min="11517" max="11517" width="19.109375" style="117" customWidth="1"/>
    <col min="11518" max="11519" width="18.33203125" style="117" customWidth="1"/>
    <col min="11520" max="11520" width="8.77734375" style="117"/>
    <col min="11521" max="11522" width="16.77734375" style="117" customWidth="1"/>
    <col min="11523" max="11524" width="11.6640625" style="117" customWidth="1"/>
    <col min="11525" max="11525" width="8.77734375" style="117"/>
    <col min="11526" max="11526" width="18.33203125" style="117" customWidth="1"/>
    <col min="11527" max="11527" width="16.44140625" style="117" customWidth="1"/>
    <col min="11528" max="11528" width="9.44140625" style="117" bestFit="1" customWidth="1"/>
    <col min="11529" max="11529" width="17.6640625" style="117" customWidth="1"/>
    <col min="11530" max="11530" width="14.77734375" style="117" bestFit="1" customWidth="1"/>
    <col min="11531" max="11741" width="8.77734375" style="117"/>
    <col min="11742" max="11742" width="24.109375" style="117" customWidth="1"/>
    <col min="11743" max="11745" width="16.44140625" style="117" customWidth="1"/>
    <col min="11746" max="11746" width="18" style="117" customWidth="1"/>
    <col min="11747" max="11747" width="16.44140625" style="117" customWidth="1"/>
    <col min="11748" max="11748" width="4" style="117" customWidth="1"/>
    <col min="11749" max="11751" width="9.33203125" style="117" customWidth="1"/>
    <col min="11752" max="11752" width="22.44140625" style="117" customWidth="1"/>
    <col min="11753" max="11753" width="3.77734375" style="117" customWidth="1"/>
    <col min="11754" max="11754" width="16.44140625" style="117" customWidth="1"/>
    <col min="11755" max="11755" width="17.33203125" style="117" customWidth="1"/>
    <col min="11756" max="11759" width="16.44140625" style="117" customWidth="1"/>
    <col min="11760" max="11761" width="9.33203125" style="117" customWidth="1"/>
    <col min="11762" max="11762" width="18.77734375" style="117" customWidth="1"/>
    <col min="11763" max="11763" width="16.44140625" style="117" customWidth="1"/>
    <col min="11764" max="11764" width="17.77734375" style="117" customWidth="1"/>
    <col min="11765" max="11767" width="16.44140625" style="117" customWidth="1"/>
    <col min="11768" max="11768" width="17.77734375" style="117" bestFit="1" customWidth="1"/>
    <col min="11769" max="11769" width="16.44140625" style="117" customWidth="1"/>
    <col min="11770" max="11770" width="21" style="117" customWidth="1"/>
    <col min="11771" max="11771" width="16.44140625" style="117" customWidth="1"/>
    <col min="11772" max="11772" width="18.33203125" style="117" bestFit="1" customWidth="1"/>
    <col min="11773" max="11773" width="19.109375" style="117" customWidth="1"/>
    <col min="11774" max="11775" width="18.33203125" style="117" customWidth="1"/>
    <col min="11776" max="11776" width="8.77734375" style="117"/>
    <col min="11777" max="11778" width="16.77734375" style="117" customWidth="1"/>
    <col min="11779" max="11780" width="11.6640625" style="117" customWidth="1"/>
    <col min="11781" max="11781" width="8.77734375" style="117"/>
    <col min="11782" max="11782" width="18.33203125" style="117" customWidth="1"/>
    <col min="11783" max="11783" width="16.44140625" style="117" customWidth="1"/>
    <col min="11784" max="11784" width="9.44140625" style="117" bestFit="1" customWidth="1"/>
    <col min="11785" max="11785" width="17.6640625" style="117" customWidth="1"/>
    <col min="11786" max="11786" width="14.77734375" style="117" bestFit="1" customWidth="1"/>
    <col min="11787" max="11997" width="8.77734375" style="117"/>
    <col min="11998" max="11998" width="24.109375" style="117" customWidth="1"/>
    <col min="11999" max="12001" width="16.44140625" style="117" customWidth="1"/>
    <col min="12002" max="12002" width="18" style="117" customWidth="1"/>
    <col min="12003" max="12003" width="16.44140625" style="117" customWidth="1"/>
    <col min="12004" max="12004" width="4" style="117" customWidth="1"/>
    <col min="12005" max="12007" width="9.33203125" style="117" customWidth="1"/>
    <col min="12008" max="12008" width="22.44140625" style="117" customWidth="1"/>
    <col min="12009" max="12009" width="3.77734375" style="117" customWidth="1"/>
    <col min="12010" max="12010" width="16.44140625" style="117" customWidth="1"/>
    <col min="12011" max="12011" width="17.33203125" style="117" customWidth="1"/>
    <col min="12012" max="12015" width="16.44140625" style="117" customWidth="1"/>
    <col min="12016" max="12017" width="9.33203125" style="117" customWidth="1"/>
    <col min="12018" max="12018" width="18.77734375" style="117" customWidth="1"/>
    <col min="12019" max="12019" width="16.44140625" style="117" customWidth="1"/>
    <col min="12020" max="12020" width="17.77734375" style="117" customWidth="1"/>
    <col min="12021" max="12023" width="16.44140625" style="117" customWidth="1"/>
    <col min="12024" max="12024" width="17.77734375" style="117" bestFit="1" customWidth="1"/>
    <col min="12025" max="12025" width="16.44140625" style="117" customWidth="1"/>
    <col min="12026" max="12026" width="21" style="117" customWidth="1"/>
    <col min="12027" max="12027" width="16.44140625" style="117" customWidth="1"/>
    <col min="12028" max="12028" width="18.33203125" style="117" bestFit="1" customWidth="1"/>
    <col min="12029" max="12029" width="19.109375" style="117" customWidth="1"/>
    <col min="12030" max="12031" width="18.33203125" style="117" customWidth="1"/>
    <col min="12032" max="12032" width="8.77734375" style="117"/>
    <col min="12033" max="12034" width="16.77734375" style="117" customWidth="1"/>
    <col min="12035" max="12036" width="11.6640625" style="117" customWidth="1"/>
    <col min="12037" max="12037" width="8.77734375" style="117"/>
    <col min="12038" max="12038" width="18.33203125" style="117" customWidth="1"/>
    <col min="12039" max="12039" width="16.44140625" style="117" customWidth="1"/>
    <col min="12040" max="12040" width="9.44140625" style="117" bestFit="1" customWidth="1"/>
    <col min="12041" max="12041" width="17.6640625" style="117" customWidth="1"/>
    <col min="12042" max="12042" width="14.77734375" style="117" bestFit="1" customWidth="1"/>
    <col min="12043" max="12253" width="8.77734375" style="117"/>
    <col min="12254" max="12254" width="24.109375" style="117" customWidth="1"/>
    <col min="12255" max="12257" width="16.44140625" style="117" customWidth="1"/>
    <col min="12258" max="12258" width="18" style="117" customWidth="1"/>
    <col min="12259" max="12259" width="16.44140625" style="117" customWidth="1"/>
    <col min="12260" max="12260" width="4" style="117" customWidth="1"/>
    <col min="12261" max="12263" width="9.33203125" style="117" customWidth="1"/>
    <col min="12264" max="12264" width="22.44140625" style="117" customWidth="1"/>
    <col min="12265" max="12265" width="3.77734375" style="117" customWidth="1"/>
    <col min="12266" max="12266" width="16.44140625" style="117" customWidth="1"/>
    <col min="12267" max="12267" width="17.33203125" style="117" customWidth="1"/>
    <col min="12268" max="12271" width="16.44140625" style="117" customWidth="1"/>
    <col min="12272" max="12273" width="9.33203125" style="117" customWidth="1"/>
    <col min="12274" max="12274" width="18.77734375" style="117" customWidth="1"/>
    <col min="12275" max="12275" width="16.44140625" style="117" customWidth="1"/>
    <col min="12276" max="12276" width="17.77734375" style="117" customWidth="1"/>
    <col min="12277" max="12279" width="16.44140625" style="117" customWidth="1"/>
    <col min="12280" max="12280" width="17.77734375" style="117" bestFit="1" customWidth="1"/>
    <col min="12281" max="12281" width="16.44140625" style="117" customWidth="1"/>
    <col min="12282" max="12282" width="21" style="117" customWidth="1"/>
    <col min="12283" max="12283" width="16.44140625" style="117" customWidth="1"/>
    <col min="12284" max="12284" width="18.33203125" style="117" bestFit="1" customWidth="1"/>
    <col min="12285" max="12285" width="19.109375" style="117" customWidth="1"/>
    <col min="12286" max="12287" width="18.33203125" style="117" customWidth="1"/>
    <col min="12288" max="12288" width="8.77734375" style="117"/>
    <col min="12289" max="12290" width="16.77734375" style="117" customWidth="1"/>
    <col min="12291" max="12292" width="11.6640625" style="117" customWidth="1"/>
    <col min="12293" max="12293" width="8.77734375" style="117"/>
    <col min="12294" max="12294" width="18.33203125" style="117" customWidth="1"/>
    <col min="12295" max="12295" width="16.44140625" style="117" customWidth="1"/>
    <col min="12296" max="12296" width="9.44140625" style="117" bestFit="1" customWidth="1"/>
    <col min="12297" max="12297" width="17.6640625" style="117" customWidth="1"/>
    <col min="12298" max="12298" width="14.77734375" style="117" bestFit="1" customWidth="1"/>
    <col min="12299" max="12509" width="8.77734375" style="117"/>
    <col min="12510" max="12510" width="24.109375" style="117" customWidth="1"/>
    <col min="12511" max="12513" width="16.44140625" style="117" customWidth="1"/>
    <col min="12514" max="12514" width="18" style="117" customWidth="1"/>
    <col min="12515" max="12515" width="16.44140625" style="117" customWidth="1"/>
    <col min="12516" max="12516" width="4" style="117" customWidth="1"/>
    <col min="12517" max="12519" width="9.33203125" style="117" customWidth="1"/>
    <col min="12520" max="12520" width="22.44140625" style="117" customWidth="1"/>
    <col min="12521" max="12521" width="3.77734375" style="117" customWidth="1"/>
    <col min="12522" max="12522" width="16.44140625" style="117" customWidth="1"/>
    <col min="12523" max="12523" width="17.33203125" style="117" customWidth="1"/>
    <col min="12524" max="12527" width="16.44140625" style="117" customWidth="1"/>
    <col min="12528" max="12529" width="9.33203125" style="117" customWidth="1"/>
    <col min="12530" max="12530" width="18.77734375" style="117" customWidth="1"/>
    <col min="12531" max="12531" width="16.44140625" style="117" customWidth="1"/>
    <col min="12532" max="12532" width="17.77734375" style="117" customWidth="1"/>
    <col min="12533" max="12535" width="16.44140625" style="117" customWidth="1"/>
    <col min="12536" max="12536" width="17.77734375" style="117" bestFit="1" customWidth="1"/>
    <col min="12537" max="12537" width="16.44140625" style="117" customWidth="1"/>
    <col min="12538" max="12538" width="21" style="117" customWidth="1"/>
    <col min="12539" max="12539" width="16.44140625" style="117" customWidth="1"/>
    <col min="12540" max="12540" width="18.33203125" style="117" bestFit="1" customWidth="1"/>
    <col min="12541" max="12541" width="19.109375" style="117" customWidth="1"/>
    <col min="12542" max="12543" width="18.33203125" style="117" customWidth="1"/>
    <col min="12544" max="12544" width="8.77734375" style="117"/>
    <col min="12545" max="12546" width="16.77734375" style="117" customWidth="1"/>
    <col min="12547" max="12548" width="11.6640625" style="117" customWidth="1"/>
    <col min="12549" max="12549" width="8.77734375" style="117"/>
    <col min="12550" max="12550" width="18.33203125" style="117" customWidth="1"/>
    <col min="12551" max="12551" width="16.44140625" style="117" customWidth="1"/>
    <col min="12552" max="12552" width="9.44140625" style="117" bestFit="1" customWidth="1"/>
    <col min="12553" max="12553" width="17.6640625" style="117" customWidth="1"/>
    <col min="12554" max="12554" width="14.77734375" style="117" bestFit="1" customWidth="1"/>
    <col min="12555" max="12765" width="8.77734375" style="117"/>
    <col min="12766" max="12766" width="24.109375" style="117" customWidth="1"/>
    <col min="12767" max="12769" width="16.44140625" style="117" customWidth="1"/>
    <col min="12770" max="12770" width="18" style="117" customWidth="1"/>
    <col min="12771" max="12771" width="16.44140625" style="117" customWidth="1"/>
    <col min="12772" max="12772" width="4" style="117" customWidth="1"/>
    <col min="12773" max="12775" width="9.33203125" style="117" customWidth="1"/>
    <col min="12776" max="12776" width="22.44140625" style="117" customWidth="1"/>
    <col min="12777" max="12777" width="3.77734375" style="117" customWidth="1"/>
    <col min="12778" max="12778" width="16.44140625" style="117" customWidth="1"/>
    <col min="12779" max="12779" width="17.33203125" style="117" customWidth="1"/>
    <col min="12780" max="12783" width="16.44140625" style="117" customWidth="1"/>
    <col min="12784" max="12785" width="9.33203125" style="117" customWidth="1"/>
    <col min="12786" max="12786" width="18.77734375" style="117" customWidth="1"/>
    <col min="12787" max="12787" width="16.44140625" style="117" customWidth="1"/>
    <col min="12788" max="12788" width="17.77734375" style="117" customWidth="1"/>
    <col min="12789" max="12791" width="16.44140625" style="117" customWidth="1"/>
    <col min="12792" max="12792" width="17.77734375" style="117" bestFit="1" customWidth="1"/>
    <col min="12793" max="12793" width="16.44140625" style="117" customWidth="1"/>
    <col min="12794" max="12794" width="21" style="117" customWidth="1"/>
    <col min="12795" max="12795" width="16.44140625" style="117" customWidth="1"/>
    <col min="12796" max="12796" width="18.33203125" style="117" bestFit="1" customWidth="1"/>
    <col min="12797" max="12797" width="19.109375" style="117" customWidth="1"/>
    <col min="12798" max="12799" width="18.33203125" style="117" customWidth="1"/>
    <col min="12800" max="12800" width="8.77734375" style="117"/>
    <col min="12801" max="12802" width="16.77734375" style="117" customWidth="1"/>
    <col min="12803" max="12804" width="11.6640625" style="117" customWidth="1"/>
    <col min="12805" max="12805" width="8.77734375" style="117"/>
    <col min="12806" max="12806" width="18.33203125" style="117" customWidth="1"/>
    <col min="12807" max="12807" width="16.44140625" style="117" customWidth="1"/>
    <col min="12808" max="12808" width="9.44140625" style="117" bestFit="1" customWidth="1"/>
    <col min="12809" max="12809" width="17.6640625" style="117" customWidth="1"/>
    <col min="12810" max="12810" width="14.77734375" style="117" bestFit="1" customWidth="1"/>
    <col min="12811" max="13021" width="8.77734375" style="117"/>
    <col min="13022" max="13022" width="24.109375" style="117" customWidth="1"/>
    <col min="13023" max="13025" width="16.44140625" style="117" customWidth="1"/>
    <col min="13026" max="13026" width="18" style="117" customWidth="1"/>
    <col min="13027" max="13027" width="16.44140625" style="117" customWidth="1"/>
    <col min="13028" max="13028" width="4" style="117" customWidth="1"/>
    <col min="13029" max="13031" width="9.33203125" style="117" customWidth="1"/>
    <col min="13032" max="13032" width="22.44140625" style="117" customWidth="1"/>
    <col min="13033" max="13033" width="3.77734375" style="117" customWidth="1"/>
    <col min="13034" max="13034" width="16.44140625" style="117" customWidth="1"/>
    <col min="13035" max="13035" width="17.33203125" style="117" customWidth="1"/>
    <col min="13036" max="13039" width="16.44140625" style="117" customWidth="1"/>
    <col min="13040" max="13041" width="9.33203125" style="117" customWidth="1"/>
    <col min="13042" max="13042" width="18.77734375" style="117" customWidth="1"/>
    <col min="13043" max="13043" width="16.44140625" style="117" customWidth="1"/>
    <col min="13044" max="13044" width="17.77734375" style="117" customWidth="1"/>
    <col min="13045" max="13047" width="16.44140625" style="117" customWidth="1"/>
    <col min="13048" max="13048" width="17.77734375" style="117" bestFit="1" customWidth="1"/>
    <col min="13049" max="13049" width="16.44140625" style="117" customWidth="1"/>
    <col min="13050" max="13050" width="21" style="117" customWidth="1"/>
    <col min="13051" max="13051" width="16.44140625" style="117" customWidth="1"/>
    <col min="13052" max="13052" width="18.33203125" style="117" bestFit="1" customWidth="1"/>
    <col min="13053" max="13053" width="19.109375" style="117" customWidth="1"/>
    <col min="13054" max="13055" width="18.33203125" style="117" customWidth="1"/>
    <col min="13056" max="13056" width="8.77734375" style="117"/>
    <col min="13057" max="13058" width="16.77734375" style="117" customWidth="1"/>
    <col min="13059" max="13060" width="11.6640625" style="117" customWidth="1"/>
    <col min="13061" max="13061" width="8.77734375" style="117"/>
    <col min="13062" max="13062" width="18.33203125" style="117" customWidth="1"/>
    <col min="13063" max="13063" width="16.44140625" style="117" customWidth="1"/>
    <col min="13064" max="13064" width="9.44140625" style="117" bestFit="1" customWidth="1"/>
    <col min="13065" max="13065" width="17.6640625" style="117" customWidth="1"/>
    <col min="13066" max="13066" width="14.77734375" style="117" bestFit="1" customWidth="1"/>
    <col min="13067" max="13277" width="8.77734375" style="117"/>
    <col min="13278" max="13278" width="24.109375" style="117" customWidth="1"/>
    <col min="13279" max="13281" width="16.44140625" style="117" customWidth="1"/>
    <col min="13282" max="13282" width="18" style="117" customWidth="1"/>
    <col min="13283" max="13283" width="16.44140625" style="117" customWidth="1"/>
    <col min="13284" max="13284" width="4" style="117" customWidth="1"/>
    <col min="13285" max="13287" width="9.33203125" style="117" customWidth="1"/>
    <col min="13288" max="13288" width="22.44140625" style="117" customWidth="1"/>
    <col min="13289" max="13289" width="3.77734375" style="117" customWidth="1"/>
    <col min="13290" max="13290" width="16.44140625" style="117" customWidth="1"/>
    <col min="13291" max="13291" width="17.33203125" style="117" customWidth="1"/>
    <col min="13292" max="13295" width="16.44140625" style="117" customWidth="1"/>
    <col min="13296" max="13297" width="9.33203125" style="117" customWidth="1"/>
    <col min="13298" max="13298" width="18.77734375" style="117" customWidth="1"/>
    <col min="13299" max="13299" width="16.44140625" style="117" customWidth="1"/>
    <col min="13300" max="13300" width="17.77734375" style="117" customWidth="1"/>
    <col min="13301" max="13303" width="16.44140625" style="117" customWidth="1"/>
    <col min="13304" max="13304" width="17.77734375" style="117" bestFit="1" customWidth="1"/>
    <col min="13305" max="13305" width="16.44140625" style="117" customWidth="1"/>
    <col min="13306" max="13306" width="21" style="117" customWidth="1"/>
    <col min="13307" max="13307" width="16.44140625" style="117" customWidth="1"/>
    <col min="13308" max="13308" width="18.33203125" style="117" bestFit="1" customWidth="1"/>
    <col min="13309" max="13309" width="19.109375" style="117" customWidth="1"/>
    <col min="13310" max="13311" width="18.33203125" style="117" customWidth="1"/>
    <col min="13312" max="13312" width="8.77734375" style="117"/>
    <col min="13313" max="13314" width="16.77734375" style="117" customWidth="1"/>
    <col min="13315" max="13316" width="11.6640625" style="117" customWidth="1"/>
    <col min="13317" max="13317" width="8.77734375" style="117"/>
    <col min="13318" max="13318" width="18.33203125" style="117" customWidth="1"/>
    <col min="13319" max="13319" width="16.44140625" style="117" customWidth="1"/>
    <col min="13320" max="13320" width="9.44140625" style="117" bestFit="1" customWidth="1"/>
    <col min="13321" max="13321" width="17.6640625" style="117" customWidth="1"/>
    <col min="13322" max="13322" width="14.77734375" style="117" bestFit="1" customWidth="1"/>
    <col min="13323" max="13533" width="8.77734375" style="117"/>
    <col min="13534" max="13534" width="24.109375" style="117" customWidth="1"/>
    <col min="13535" max="13537" width="16.44140625" style="117" customWidth="1"/>
    <col min="13538" max="13538" width="18" style="117" customWidth="1"/>
    <col min="13539" max="13539" width="16.44140625" style="117" customWidth="1"/>
    <col min="13540" max="13540" width="4" style="117" customWidth="1"/>
    <col min="13541" max="13543" width="9.33203125" style="117" customWidth="1"/>
    <col min="13544" max="13544" width="22.44140625" style="117" customWidth="1"/>
    <col min="13545" max="13545" width="3.77734375" style="117" customWidth="1"/>
    <col min="13546" max="13546" width="16.44140625" style="117" customWidth="1"/>
    <col min="13547" max="13547" width="17.33203125" style="117" customWidth="1"/>
    <col min="13548" max="13551" width="16.44140625" style="117" customWidth="1"/>
    <col min="13552" max="13553" width="9.33203125" style="117" customWidth="1"/>
    <col min="13554" max="13554" width="18.77734375" style="117" customWidth="1"/>
    <col min="13555" max="13555" width="16.44140625" style="117" customWidth="1"/>
    <col min="13556" max="13556" width="17.77734375" style="117" customWidth="1"/>
    <col min="13557" max="13559" width="16.44140625" style="117" customWidth="1"/>
    <col min="13560" max="13560" width="17.77734375" style="117" bestFit="1" customWidth="1"/>
    <col min="13561" max="13561" width="16.44140625" style="117" customWidth="1"/>
    <col min="13562" max="13562" width="21" style="117" customWidth="1"/>
    <col min="13563" max="13563" width="16.44140625" style="117" customWidth="1"/>
    <col min="13564" max="13564" width="18.33203125" style="117" bestFit="1" customWidth="1"/>
    <col min="13565" max="13565" width="19.109375" style="117" customWidth="1"/>
    <col min="13566" max="13567" width="18.33203125" style="117" customWidth="1"/>
    <col min="13568" max="13568" width="8.77734375" style="117"/>
    <col min="13569" max="13570" width="16.77734375" style="117" customWidth="1"/>
    <col min="13571" max="13572" width="11.6640625" style="117" customWidth="1"/>
    <col min="13573" max="13573" width="8.77734375" style="117"/>
    <col min="13574" max="13574" width="18.33203125" style="117" customWidth="1"/>
    <col min="13575" max="13575" width="16.44140625" style="117" customWidth="1"/>
    <col min="13576" max="13576" width="9.44140625" style="117" bestFit="1" customWidth="1"/>
    <col min="13577" max="13577" width="17.6640625" style="117" customWidth="1"/>
    <col min="13578" max="13578" width="14.77734375" style="117" bestFit="1" customWidth="1"/>
    <col min="13579" max="13789" width="8.77734375" style="117"/>
    <col min="13790" max="13790" width="24.109375" style="117" customWidth="1"/>
    <col min="13791" max="13793" width="16.44140625" style="117" customWidth="1"/>
    <col min="13794" max="13794" width="18" style="117" customWidth="1"/>
    <col min="13795" max="13795" width="16.44140625" style="117" customWidth="1"/>
    <col min="13796" max="13796" width="4" style="117" customWidth="1"/>
    <col min="13797" max="13799" width="9.33203125" style="117" customWidth="1"/>
    <col min="13800" max="13800" width="22.44140625" style="117" customWidth="1"/>
    <col min="13801" max="13801" width="3.77734375" style="117" customWidth="1"/>
    <col min="13802" max="13802" width="16.44140625" style="117" customWidth="1"/>
    <col min="13803" max="13803" width="17.33203125" style="117" customWidth="1"/>
    <col min="13804" max="13807" width="16.44140625" style="117" customWidth="1"/>
    <col min="13808" max="13809" width="9.33203125" style="117" customWidth="1"/>
    <col min="13810" max="13810" width="18.77734375" style="117" customWidth="1"/>
    <col min="13811" max="13811" width="16.44140625" style="117" customWidth="1"/>
    <col min="13812" max="13812" width="17.77734375" style="117" customWidth="1"/>
    <col min="13813" max="13815" width="16.44140625" style="117" customWidth="1"/>
    <col min="13816" max="13816" width="17.77734375" style="117" bestFit="1" customWidth="1"/>
    <col min="13817" max="13817" width="16.44140625" style="117" customWidth="1"/>
    <col min="13818" max="13818" width="21" style="117" customWidth="1"/>
    <col min="13819" max="13819" width="16.44140625" style="117" customWidth="1"/>
    <col min="13820" max="13820" width="18.33203125" style="117" bestFit="1" customWidth="1"/>
    <col min="13821" max="13821" width="19.109375" style="117" customWidth="1"/>
    <col min="13822" max="13823" width="18.33203125" style="117" customWidth="1"/>
    <col min="13824" max="13824" width="8.77734375" style="117"/>
    <col min="13825" max="13826" width="16.77734375" style="117" customWidth="1"/>
    <col min="13827" max="13828" width="11.6640625" style="117" customWidth="1"/>
    <col min="13829" max="13829" width="8.77734375" style="117"/>
    <col min="13830" max="13830" width="18.33203125" style="117" customWidth="1"/>
    <col min="13831" max="13831" width="16.44140625" style="117" customWidth="1"/>
    <col min="13832" max="13832" width="9.44140625" style="117" bestFit="1" customWidth="1"/>
    <col min="13833" max="13833" width="17.6640625" style="117" customWidth="1"/>
    <col min="13834" max="13834" width="14.77734375" style="117" bestFit="1" customWidth="1"/>
    <col min="13835" max="14045" width="8.77734375" style="117"/>
    <col min="14046" max="14046" width="24.109375" style="117" customWidth="1"/>
    <col min="14047" max="14049" width="16.44140625" style="117" customWidth="1"/>
    <col min="14050" max="14050" width="18" style="117" customWidth="1"/>
    <col min="14051" max="14051" width="16.44140625" style="117" customWidth="1"/>
    <col min="14052" max="14052" width="4" style="117" customWidth="1"/>
    <col min="14053" max="14055" width="9.33203125" style="117" customWidth="1"/>
    <col min="14056" max="14056" width="22.44140625" style="117" customWidth="1"/>
    <col min="14057" max="14057" width="3.77734375" style="117" customWidth="1"/>
    <col min="14058" max="14058" width="16.44140625" style="117" customWidth="1"/>
    <col min="14059" max="14059" width="17.33203125" style="117" customWidth="1"/>
    <col min="14060" max="14063" width="16.44140625" style="117" customWidth="1"/>
    <col min="14064" max="14065" width="9.33203125" style="117" customWidth="1"/>
    <col min="14066" max="14066" width="18.77734375" style="117" customWidth="1"/>
    <col min="14067" max="14067" width="16.44140625" style="117" customWidth="1"/>
    <col min="14068" max="14068" width="17.77734375" style="117" customWidth="1"/>
    <col min="14069" max="14071" width="16.44140625" style="117" customWidth="1"/>
    <col min="14072" max="14072" width="17.77734375" style="117" bestFit="1" customWidth="1"/>
    <col min="14073" max="14073" width="16.44140625" style="117" customWidth="1"/>
    <col min="14074" max="14074" width="21" style="117" customWidth="1"/>
    <col min="14075" max="14075" width="16.44140625" style="117" customWidth="1"/>
    <col min="14076" max="14076" width="18.33203125" style="117" bestFit="1" customWidth="1"/>
    <col min="14077" max="14077" width="19.109375" style="117" customWidth="1"/>
    <col min="14078" max="14079" width="18.33203125" style="117" customWidth="1"/>
    <col min="14080" max="14080" width="8.77734375" style="117"/>
    <col min="14081" max="14082" width="16.77734375" style="117" customWidth="1"/>
    <col min="14083" max="14084" width="11.6640625" style="117" customWidth="1"/>
    <col min="14085" max="14085" width="8.77734375" style="117"/>
    <col min="14086" max="14086" width="18.33203125" style="117" customWidth="1"/>
    <col min="14087" max="14087" width="16.44140625" style="117" customWidth="1"/>
    <col min="14088" max="14088" width="9.44140625" style="117" bestFit="1" customWidth="1"/>
    <col min="14089" max="14089" width="17.6640625" style="117" customWidth="1"/>
    <col min="14090" max="14090" width="14.77734375" style="117" bestFit="1" customWidth="1"/>
    <col min="14091" max="14301" width="8.77734375" style="117"/>
    <col min="14302" max="14302" width="24.109375" style="117" customWidth="1"/>
    <col min="14303" max="14305" width="16.44140625" style="117" customWidth="1"/>
    <col min="14306" max="14306" width="18" style="117" customWidth="1"/>
    <col min="14307" max="14307" width="16.44140625" style="117" customWidth="1"/>
    <col min="14308" max="14308" width="4" style="117" customWidth="1"/>
    <col min="14309" max="14311" width="9.33203125" style="117" customWidth="1"/>
    <col min="14312" max="14312" width="22.44140625" style="117" customWidth="1"/>
    <col min="14313" max="14313" width="3.77734375" style="117" customWidth="1"/>
    <col min="14314" max="14314" width="16.44140625" style="117" customWidth="1"/>
    <col min="14315" max="14315" width="17.33203125" style="117" customWidth="1"/>
    <col min="14316" max="14319" width="16.44140625" style="117" customWidth="1"/>
    <col min="14320" max="14321" width="9.33203125" style="117" customWidth="1"/>
    <col min="14322" max="14322" width="18.77734375" style="117" customWidth="1"/>
    <col min="14323" max="14323" width="16.44140625" style="117" customWidth="1"/>
    <col min="14324" max="14324" width="17.77734375" style="117" customWidth="1"/>
    <col min="14325" max="14327" width="16.44140625" style="117" customWidth="1"/>
    <col min="14328" max="14328" width="17.77734375" style="117" bestFit="1" customWidth="1"/>
    <col min="14329" max="14329" width="16.44140625" style="117" customWidth="1"/>
    <col min="14330" max="14330" width="21" style="117" customWidth="1"/>
    <col min="14331" max="14331" width="16.44140625" style="117" customWidth="1"/>
    <col min="14332" max="14332" width="18.33203125" style="117" bestFit="1" customWidth="1"/>
    <col min="14333" max="14333" width="19.109375" style="117" customWidth="1"/>
    <col min="14334" max="14335" width="18.33203125" style="117" customWidth="1"/>
    <col min="14336" max="14336" width="8.77734375" style="117"/>
    <col min="14337" max="14338" width="16.77734375" style="117" customWidth="1"/>
    <col min="14339" max="14340" width="11.6640625" style="117" customWidth="1"/>
    <col min="14341" max="14341" width="8.77734375" style="117"/>
    <col min="14342" max="14342" width="18.33203125" style="117" customWidth="1"/>
    <col min="14343" max="14343" width="16.44140625" style="117" customWidth="1"/>
    <col min="14344" max="14344" width="9.44140625" style="117" bestFit="1" customWidth="1"/>
    <col min="14345" max="14345" width="17.6640625" style="117" customWidth="1"/>
    <col min="14346" max="14346" width="14.77734375" style="117" bestFit="1" customWidth="1"/>
    <col min="14347" max="14557" width="8.77734375" style="117"/>
    <col min="14558" max="14558" width="24.109375" style="117" customWidth="1"/>
    <col min="14559" max="14561" width="16.44140625" style="117" customWidth="1"/>
    <col min="14562" max="14562" width="18" style="117" customWidth="1"/>
    <col min="14563" max="14563" width="16.44140625" style="117" customWidth="1"/>
    <col min="14564" max="14564" width="4" style="117" customWidth="1"/>
    <col min="14565" max="14567" width="9.33203125" style="117" customWidth="1"/>
    <col min="14568" max="14568" width="22.44140625" style="117" customWidth="1"/>
    <col min="14569" max="14569" width="3.77734375" style="117" customWidth="1"/>
    <col min="14570" max="14570" width="16.44140625" style="117" customWidth="1"/>
    <col min="14571" max="14571" width="17.33203125" style="117" customWidth="1"/>
    <col min="14572" max="14575" width="16.44140625" style="117" customWidth="1"/>
    <col min="14576" max="14577" width="9.33203125" style="117" customWidth="1"/>
    <col min="14578" max="14578" width="18.77734375" style="117" customWidth="1"/>
    <col min="14579" max="14579" width="16.44140625" style="117" customWidth="1"/>
    <col min="14580" max="14580" width="17.77734375" style="117" customWidth="1"/>
    <col min="14581" max="14583" width="16.44140625" style="117" customWidth="1"/>
    <col min="14584" max="14584" width="17.77734375" style="117" bestFit="1" customWidth="1"/>
    <col min="14585" max="14585" width="16.44140625" style="117" customWidth="1"/>
    <col min="14586" max="14586" width="21" style="117" customWidth="1"/>
    <col min="14587" max="14587" width="16.44140625" style="117" customWidth="1"/>
    <col min="14588" max="14588" width="18.33203125" style="117" bestFit="1" customWidth="1"/>
    <col min="14589" max="14589" width="19.109375" style="117" customWidth="1"/>
    <col min="14590" max="14591" width="18.33203125" style="117" customWidth="1"/>
    <col min="14592" max="14592" width="8.77734375" style="117"/>
    <col min="14593" max="14594" width="16.77734375" style="117" customWidth="1"/>
    <col min="14595" max="14596" width="11.6640625" style="117" customWidth="1"/>
    <col min="14597" max="14597" width="8.77734375" style="117"/>
    <col min="14598" max="14598" width="18.33203125" style="117" customWidth="1"/>
    <col min="14599" max="14599" width="16.44140625" style="117" customWidth="1"/>
    <col min="14600" max="14600" width="9.44140625" style="117" bestFit="1" customWidth="1"/>
    <col min="14601" max="14601" width="17.6640625" style="117" customWidth="1"/>
    <col min="14602" max="14602" width="14.77734375" style="117" bestFit="1" customWidth="1"/>
    <col min="14603" max="14813" width="8.77734375" style="117"/>
    <col min="14814" max="14814" width="24.109375" style="117" customWidth="1"/>
    <col min="14815" max="14817" width="16.44140625" style="117" customWidth="1"/>
    <col min="14818" max="14818" width="18" style="117" customWidth="1"/>
    <col min="14819" max="14819" width="16.44140625" style="117" customWidth="1"/>
    <col min="14820" max="14820" width="4" style="117" customWidth="1"/>
    <col min="14821" max="14823" width="9.33203125" style="117" customWidth="1"/>
    <col min="14824" max="14824" width="22.44140625" style="117" customWidth="1"/>
    <col min="14825" max="14825" width="3.77734375" style="117" customWidth="1"/>
    <col min="14826" max="14826" width="16.44140625" style="117" customWidth="1"/>
    <col min="14827" max="14827" width="17.33203125" style="117" customWidth="1"/>
    <col min="14828" max="14831" width="16.44140625" style="117" customWidth="1"/>
    <col min="14832" max="14833" width="9.33203125" style="117" customWidth="1"/>
    <col min="14834" max="14834" width="18.77734375" style="117" customWidth="1"/>
    <col min="14835" max="14835" width="16.44140625" style="117" customWidth="1"/>
    <col min="14836" max="14836" width="17.77734375" style="117" customWidth="1"/>
    <col min="14837" max="14839" width="16.44140625" style="117" customWidth="1"/>
    <col min="14840" max="14840" width="17.77734375" style="117" bestFit="1" customWidth="1"/>
    <col min="14841" max="14841" width="16.44140625" style="117" customWidth="1"/>
    <col min="14842" max="14842" width="21" style="117" customWidth="1"/>
    <col min="14843" max="14843" width="16.44140625" style="117" customWidth="1"/>
    <col min="14844" max="14844" width="18.33203125" style="117" bestFit="1" customWidth="1"/>
    <col min="14845" max="14845" width="19.109375" style="117" customWidth="1"/>
    <col min="14846" max="14847" width="18.33203125" style="117" customWidth="1"/>
    <col min="14848" max="14848" width="8.77734375" style="117"/>
    <col min="14849" max="14850" width="16.77734375" style="117" customWidth="1"/>
    <col min="14851" max="14852" width="11.6640625" style="117" customWidth="1"/>
    <col min="14853" max="14853" width="8.77734375" style="117"/>
    <col min="14854" max="14854" width="18.33203125" style="117" customWidth="1"/>
    <col min="14855" max="14855" width="16.44140625" style="117" customWidth="1"/>
    <col min="14856" max="14856" width="9.44140625" style="117" bestFit="1" customWidth="1"/>
    <col min="14857" max="14857" width="17.6640625" style="117" customWidth="1"/>
    <col min="14858" max="14858" width="14.77734375" style="117" bestFit="1" customWidth="1"/>
    <col min="14859" max="15069" width="8.77734375" style="117"/>
    <col min="15070" max="15070" width="24.109375" style="117" customWidth="1"/>
    <col min="15071" max="15073" width="16.44140625" style="117" customWidth="1"/>
    <col min="15074" max="15074" width="18" style="117" customWidth="1"/>
    <col min="15075" max="15075" width="16.44140625" style="117" customWidth="1"/>
    <col min="15076" max="15076" width="4" style="117" customWidth="1"/>
    <col min="15077" max="15079" width="9.33203125" style="117" customWidth="1"/>
    <col min="15080" max="15080" width="22.44140625" style="117" customWidth="1"/>
    <col min="15081" max="15081" width="3.77734375" style="117" customWidth="1"/>
    <col min="15082" max="15082" width="16.44140625" style="117" customWidth="1"/>
    <col min="15083" max="15083" width="17.33203125" style="117" customWidth="1"/>
    <col min="15084" max="15087" width="16.44140625" style="117" customWidth="1"/>
    <col min="15088" max="15089" width="9.33203125" style="117" customWidth="1"/>
    <col min="15090" max="15090" width="18.77734375" style="117" customWidth="1"/>
    <col min="15091" max="15091" width="16.44140625" style="117" customWidth="1"/>
    <col min="15092" max="15092" width="17.77734375" style="117" customWidth="1"/>
    <col min="15093" max="15095" width="16.44140625" style="117" customWidth="1"/>
    <col min="15096" max="15096" width="17.77734375" style="117" bestFit="1" customWidth="1"/>
    <col min="15097" max="15097" width="16.44140625" style="117" customWidth="1"/>
    <col min="15098" max="15098" width="21" style="117" customWidth="1"/>
    <col min="15099" max="15099" width="16.44140625" style="117" customWidth="1"/>
    <col min="15100" max="15100" width="18.33203125" style="117" bestFit="1" customWidth="1"/>
    <col min="15101" max="15101" width="19.109375" style="117" customWidth="1"/>
    <col min="15102" max="15103" width="18.33203125" style="117" customWidth="1"/>
    <col min="15104" max="15104" width="8.77734375" style="117"/>
    <col min="15105" max="15106" width="16.77734375" style="117" customWidth="1"/>
    <col min="15107" max="15108" width="11.6640625" style="117" customWidth="1"/>
    <col min="15109" max="15109" width="8.77734375" style="117"/>
    <col min="15110" max="15110" width="18.33203125" style="117" customWidth="1"/>
    <col min="15111" max="15111" width="16.44140625" style="117" customWidth="1"/>
    <col min="15112" max="15112" width="9.44140625" style="117" bestFit="1" customWidth="1"/>
    <col min="15113" max="15113" width="17.6640625" style="117" customWidth="1"/>
    <col min="15114" max="15114" width="14.77734375" style="117" bestFit="1" customWidth="1"/>
    <col min="15115" max="15325" width="8.77734375" style="117"/>
    <col min="15326" max="15326" width="24.109375" style="117" customWidth="1"/>
    <col min="15327" max="15329" width="16.44140625" style="117" customWidth="1"/>
    <col min="15330" max="15330" width="18" style="117" customWidth="1"/>
    <col min="15331" max="15331" width="16.44140625" style="117" customWidth="1"/>
    <col min="15332" max="15332" width="4" style="117" customWidth="1"/>
    <col min="15333" max="15335" width="9.33203125" style="117" customWidth="1"/>
    <col min="15336" max="15336" width="22.44140625" style="117" customWidth="1"/>
    <col min="15337" max="15337" width="3.77734375" style="117" customWidth="1"/>
    <col min="15338" max="15338" width="16.44140625" style="117" customWidth="1"/>
    <col min="15339" max="15339" width="17.33203125" style="117" customWidth="1"/>
    <col min="15340" max="15343" width="16.44140625" style="117" customWidth="1"/>
    <col min="15344" max="15345" width="9.33203125" style="117" customWidth="1"/>
    <col min="15346" max="15346" width="18.77734375" style="117" customWidth="1"/>
    <col min="15347" max="15347" width="16.44140625" style="117" customWidth="1"/>
    <col min="15348" max="15348" width="17.77734375" style="117" customWidth="1"/>
    <col min="15349" max="15351" width="16.44140625" style="117" customWidth="1"/>
    <col min="15352" max="15352" width="17.77734375" style="117" bestFit="1" customWidth="1"/>
    <col min="15353" max="15353" width="16.44140625" style="117" customWidth="1"/>
    <col min="15354" max="15354" width="21" style="117" customWidth="1"/>
    <col min="15355" max="15355" width="16.44140625" style="117" customWidth="1"/>
    <col min="15356" max="15356" width="18.33203125" style="117" bestFit="1" customWidth="1"/>
    <col min="15357" max="15357" width="19.109375" style="117" customWidth="1"/>
    <col min="15358" max="15359" width="18.33203125" style="117" customWidth="1"/>
    <col min="15360" max="15360" width="8.77734375" style="117"/>
    <col min="15361" max="15362" width="16.77734375" style="117" customWidth="1"/>
    <col min="15363" max="15364" width="11.6640625" style="117" customWidth="1"/>
    <col min="15365" max="15365" width="8.77734375" style="117"/>
    <col min="15366" max="15366" width="18.33203125" style="117" customWidth="1"/>
    <col min="15367" max="15367" width="16.44140625" style="117" customWidth="1"/>
    <col min="15368" max="15368" width="9.44140625" style="117" bestFit="1" customWidth="1"/>
    <col min="15369" max="15369" width="17.6640625" style="117" customWidth="1"/>
    <col min="15370" max="15370" width="14.77734375" style="117" bestFit="1" customWidth="1"/>
    <col min="15371" max="15581" width="8.77734375" style="117"/>
    <col min="15582" max="15582" width="24.109375" style="117" customWidth="1"/>
    <col min="15583" max="15585" width="16.44140625" style="117" customWidth="1"/>
    <col min="15586" max="15586" width="18" style="117" customWidth="1"/>
    <col min="15587" max="15587" width="16.44140625" style="117" customWidth="1"/>
    <col min="15588" max="15588" width="4" style="117" customWidth="1"/>
    <col min="15589" max="15591" width="9.33203125" style="117" customWidth="1"/>
    <col min="15592" max="15592" width="22.44140625" style="117" customWidth="1"/>
    <col min="15593" max="15593" width="3.77734375" style="117" customWidth="1"/>
    <col min="15594" max="15594" width="16.44140625" style="117" customWidth="1"/>
    <col min="15595" max="15595" width="17.33203125" style="117" customWidth="1"/>
    <col min="15596" max="15599" width="16.44140625" style="117" customWidth="1"/>
    <col min="15600" max="15601" width="9.33203125" style="117" customWidth="1"/>
    <col min="15602" max="15602" width="18.77734375" style="117" customWidth="1"/>
    <col min="15603" max="15603" width="16.44140625" style="117" customWidth="1"/>
    <col min="15604" max="15604" width="17.77734375" style="117" customWidth="1"/>
    <col min="15605" max="15607" width="16.44140625" style="117" customWidth="1"/>
    <col min="15608" max="15608" width="17.77734375" style="117" bestFit="1" customWidth="1"/>
    <col min="15609" max="15609" width="16.44140625" style="117" customWidth="1"/>
    <col min="15610" max="15610" width="21" style="117" customWidth="1"/>
    <col min="15611" max="15611" width="16.44140625" style="117" customWidth="1"/>
    <col min="15612" max="15612" width="18.33203125" style="117" bestFit="1" customWidth="1"/>
    <col min="15613" max="15613" width="19.109375" style="117" customWidth="1"/>
    <col min="15614" max="15615" width="18.33203125" style="117" customWidth="1"/>
    <col min="15616" max="15616" width="8.77734375" style="117"/>
    <col min="15617" max="15618" width="16.77734375" style="117" customWidth="1"/>
    <col min="15619" max="15620" width="11.6640625" style="117" customWidth="1"/>
    <col min="15621" max="15621" width="8.77734375" style="117"/>
    <col min="15622" max="15622" width="18.33203125" style="117" customWidth="1"/>
    <col min="15623" max="15623" width="16.44140625" style="117" customWidth="1"/>
    <col min="15624" max="15624" width="9.44140625" style="117" bestFit="1" customWidth="1"/>
    <col min="15625" max="15625" width="17.6640625" style="117" customWidth="1"/>
    <col min="15626" max="15626" width="14.77734375" style="117" bestFit="1" customWidth="1"/>
    <col min="15627" max="15837" width="8.77734375" style="117"/>
    <col min="15838" max="15838" width="24.109375" style="117" customWidth="1"/>
    <col min="15839" max="15841" width="16.44140625" style="117" customWidth="1"/>
    <col min="15842" max="15842" width="18" style="117" customWidth="1"/>
    <col min="15843" max="15843" width="16.44140625" style="117" customWidth="1"/>
    <col min="15844" max="15844" width="4" style="117" customWidth="1"/>
    <col min="15845" max="15847" width="9.33203125" style="117" customWidth="1"/>
    <col min="15848" max="15848" width="22.44140625" style="117" customWidth="1"/>
    <col min="15849" max="15849" width="3.77734375" style="117" customWidth="1"/>
    <col min="15850" max="15850" width="16.44140625" style="117" customWidth="1"/>
    <col min="15851" max="15851" width="17.33203125" style="117" customWidth="1"/>
    <col min="15852" max="15855" width="16.44140625" style="117" customWidth="1"/>
    <col min="15856" max="15857" width="9.33203125" style="117" customWidth="1"/>
    <col min="15858" max="15858" width="18.77734375" style="117" customWidth="1"/>
    <col min="15859" max="15859" width="16.44140625" style="117" customWidth="1"/>
    <col min="15860" max="15860" width="17.77734375" style="117" customWidth="1"/>
    <col min="15861" max="15863" width="16.44140625" style="117" customWidth="1"/>
    <col min="15864" max="15864" width="17.77734375" style="117" bestFit="1" customWidth="1"/>
    <col min="15865" max="15865" width="16.44140625" style="117" customWidth="1"/>
    <col min="15866" max="15866" width="21" style="117" customWidth="1"/>
    <col min="15867" max="15867" width="16.44140625" style="117" customWidth="1"/>
    <col min="15868" max="15868" width="18.33203125" style="117" bestFit="1" customWidth="1"/>
    <col min="15869" max="15869" width="19.109375" style="117" customWidth="1"/>
    <col min="15870" max="15871" width="18.33203125" style="117" customWidth="1"/>
    <col min="15872" max="15872" width="8.77734375" style="117"/>
    <col min="15873" max="15874" width="16.77734375" style="117" customWidth="1"/>
    <col min="15875" max="15876" width="11.6640625" style="117" customWidth="1"/>
    <col min="15877" max="15877" width="8.77734375" style="117"/>
    <col min="15878" max="15878" width="18.33203125" style="117" customWidth="1"/>
    <col min="15879" max="15879" width="16.44140625" style="117" customWidth="1"/>
    <col min="15880" max="15880" width="9.44140625" style="117" bestFit="1" customWidth="1"/>
    <col min="15881" max="15881" width="17.6640625" style="117" customWidth="1"/>
    <col min="15882" max="15882" width="14.77734375" style="117" bestFit="1" customWidth="1"/>
    <col min="15883" max="16093" width="8.77734375" style="117"/>
    <col min="16094" max="16094" width="24.109375" style="117" customWidth="1"/>
    <col min="16095" max="16097" width="16.44140625" style="117" customWidth="1"/>
    <col min="16098" max="16098" width="18" style="117" customWidth="1"/>
    <col min="16099" max="16099" width="16.44140625" style="117" customWidth="1"/>
    <col min="16100" max="16100" width="4" style="117" customWidth="1"/>
    <col min="16101" max="16103" width="9.33203125" style="117" customWidth="1"/>
    <col min="16104" max="16104" width="22.44140625" style="117" customWidth="1"/>
    <col min="16105" max="16105" width="3.77734375" style="117" customWidth="1"/>
    <col min="16106" max="16106" width="16.44140625" style="117" customWidth="1"/>
    <col min="16107" max="16107" width="17.33203125" style="117" customWidth="1"/>
    <col min="16108" max="16111" width="16.44140625" style="117" customWidth="1"/>
    <col min="16112" max="16113" width="9.33203125" style="117" customWidth="1"/>
    <col min="16114" max="16114" width="18.77734375" style="117" customWidth="1"/>
    <col min="16115" max="16115" width="16.44140625" style="117" customWidth="1"/>
    <col min="16116" max="16116" width="17.77734375" style="117" customWidth="1"/>
    <col min="16117" max="16119" width="16.44140625" style="117" customWidth="1"/>
    <col min="16120" max="16120" width="17.77734375" style="117" bestFit="1" customWidth="1"/>
    <col min="16121" max="16121" width="16.44140625" style="117" customWidth="1"/>
    <col min="16122" max="16122" width="21" style="117" customWidth="1"/>
    <col min="16123" max="16123" width="16.44140625" style="117" customWidth="1"/>
    <col min="16124" max="16124" width="18.33203125" style="117" bestFit="1" customWidth="1"/>
    <col min="16125" max="16125" width="19.109375" style="117" customWidth="1"/>
    <col min="16126" max="16127" width="18.33203125" style="117" customWidth="1"/>
    <col min="16128" max="16128" width="8.77734375" style="117"/>
    <col min="16129" max="16130" width="16.77734375" style="117" customWidth="1"/>
    <col min="16131" max="16132" width="11.6640625" style="117" customWidth="1"/>
    <col min="16133" max="16133" width="8.77734375" style="117"/>
    <col min="16134" max="16134" width="18.33203125" style="117" customWidth="1"/>
    <col min="16135" max="16135" width="16.44140625" style="117" customWidth="1"/>
    <col min="16136" max="16136" width="9.44140625" style="117" bestFit="1" customWidth="1"/>
    <col min="16137" max="16137" width="17.6640625" style="117" customWidth="1"/>
    <col min="16138" max="16138" width="14.77734375" style="117" bestFit="1" customWidth="1"/>
    <col min="16139" max="16377" width="8.77734375" style="117"/>
    <col min="16378" max="16384" width="8.77734375" style="117" customWidth="1"/>
  </cols>
  <sheetData>
    <row r="1" spans="1:16" s="113" customFormat="1" ht="18.75" customHeight="1" x14ac:dyDescent="0.3">
      <c r="A1" s="112" t="s">
        <v>158</v>
      </c>
      <c r="B1" s="112"/>
      <c r="C1" s="112"/>
      <c r="D1" s="112"/>
      <c r="H1" s="145"/>
      <c r="M1" s="162"/>
      <c r="N1" s="146"/>
    </row>
    <row r="2" spans="1:16" s="114" customFormat="1" ht="6" customHeight="1" x14ac:dyDescent="0.3">
      <c r="A2" s="147"/>
      <c r="O2" s="115"/>
    </row>
    <row r="3" spans="1:16" ht="15.75" customHeight="1" thickBot="1" x14ac:dyDescent="0.35">
      <c r="A3" s="116"/>
      <c r="B3" s="21">
        <v>-1</v>
      </c>
      <c r="C3" s="21">
        <v>-2</v>
      </c>
      <c r="D3" s="21">
        <v>-3</v>
      </c>
      <c r="E3" s="111" t="s">
        <v>66</v>
      </c>
      <c r="F3" s="111" t="s">
        <v>67</v>
      </c>
      <c r="G3" s="111">
        <v>-6</v>
      </c>
      <c r="H3" s="111">
        <v>-7</v>
      </c>
      <c r="I3" s="111">
        <v>-8</v>
      </c>
      <c r="J3" s="111">
        <v>-9</v>
      </c>
      <c r="K3" s="111">
        <v>-10</v>
      </c>
      <c r="L3" s="111" t="s">
        <v>70</v>
      </c>
      <c r="M3" s="111" t="s">
        <v>71</v>
      </c>
      <c r="N3" s="111" t="s">
        <v>72</v>
      </c>
      <c r="O3" s="111" t="s">
        <v>73</v>
      </c>
    </row>
    <row r="4" spans="1:16" ht="30" customHeight="1" thickBot="1" x14ac:dyDescent="0.3">
      <c r="A4" s="343"/>
      <c r="B4" s="321"/>
      <c r="C4" s="322"/>
      <c r="D4" s="329"/>
      <c r="E4" s="330"/>
      <c r="F4" s="320"/>
      <c r="G4" s="322"/>
      <c r="H4" s="320"/>
      <c r="I4" s="322"/>
      <c r="J4" s="425" t="s">
        <v>120</v>
      </c>
      <c r="K4" s="426"/>
      <c r="L4" s="427"/>
      <c r="M4" s="428" t="s">
        <v>107</v>
      </c>
      <c r="N4" s="429"/>
      <c r="O4" s="430"/>
      <c r="P4" s="113"/>
    </row>
    <row r="5" spans="1:16" s="120" customFormat="1" ht="96" customHeight="1" thickBot="1" x14ac:dyDescent="0.3">
      <c r="A5" s="344"/>
      <c r="B5" s="118" t="s">
        <v>74</v>
      </c>
      <c r="C5" s="364" t="s">
        <v>184</v>
      </c>
      <c r="D5" s="431" t="s">
        <v>104</v>
      </c>
      <c r="E5" s="432"/>
      <c r="F5" s="431" t="s">
        <v>103</v>
      </c>
      <c r="G5" s="432"/>
      <c r="H5" s="431" t="s">
        <v>185</v>
      </c>
      <c r="I5" s="432"/>
      <c r="J5" s="118" t="s">
        <v>106</v>
      </c>
      <c r="K5" s="118" t="s">
        <v>103</v>
      </c>
      <c r="L5" s="118" t="s">
        <v>85</v>
      </c>
      <c r="M5" s="272" t="s">
        <v>157</v>
      </c>
      <c r="N5" s="119" t="s">
        <v>178</v>
      </c>
      <c r="O5" s="336" t="s">
        <v>169</v>
      </c>
      <c r="P5" s="312"/>
    </row>
    <row r="6" spans="1:16" s="161" customFormat="1" ht="26.4" x14ac:dyDescent="0.25">
      <c r="A6" s="157"/>
      <c r="B6" s="323"/>
      <c r="C6" s="340"/>
      <c r="D6" s="341" t="s">
        <v>101</v>
      </c>
      <c r="E6" s="342" t="s">
        <v>102</v>
      </c>
      <c r="F6" s="341" t="s">
        <v>101</v>
      </c>
      <c r="G6" s="342" t="s">
        <v>108</v>
      </c>
      <c r="H6" s="341" t="s">
        <v>101</v>
      </c>
      <c r="I6" s="342" t="s">
        <v>102</v>
      </c>
      <c r="J6" s="338" t="s">
        <v>110</v>
      </c>
      <c r="K6" s="328" t="s">
        <v>111</v>
      </c>
      <c r="L6" s="274" t="s">
        <v>112</v>
      </c>
      <c r="M6" s="273" t="s">
        <v>113</v>
      </c>
      <c r="N6" s="159" t="s">
        <v>114</v>
      </c>
      <c r="O6" s="339" t="s">
        <v>115</v>
      </c>
      <c r="P6" s="158"/>
    </row>
    <row r="7" spans="1:16" s="124" customFormat="1" ht="6" customHeight="1" x14ac:dyDescent="0.25">
      <c r="A7" s="121"/>
      <c r="B7" s="123"/>
      <c r="C7" s="148"/>
      <c r="D7" s="123"/>
      <c r="E7" s="148"/>
      <c r="F7" s="123"/>
      <c r="G7" s="148"/>
      <c r="H7" s="123"/>
      <c r="I7" s="148"/>
      <c r="J7" s="122"/>
      <c r="K7" s="122"/>
      <c r="L7" s="122"/>
      <c r="M7" s="271"/>
      <c r="N7" s="122"/>
      <c r="O7" s="148"/>
      <c r="P7" s="122"/>
    </row>
    <row r="8" spans="1:16" ht="13.2" customHeight="1" x14ac:dyDescent="0.25">
      <c r="A8" s="125" t="s">
        <v>0</v>
      </c>
      <c r="B8" s="324">
        <v>6861</v>
      </c>
      <c r="C8" s="150">
        <v>117.344444</v>
      </c>
      <c r="D8" s="331">
        <v>-341000</v>
      </c>
      <c r="E8" s="149">
        <v>1000</v>
      </c>
      <c r="F8" s="331">
        <v>247000</v>
      </c>
      <c r="G8" s="149">
        <v>0</v>
      </c>
      <c r="H8" s="331">
        <v>3603000</v>
      </c>
      <c r="I8" s="335">
        <v>60000</v>
      </c>
      <c r="J8" s="126">
        <f>D8+E8</f>
        <v>-340000</v>
      </c>
      <c r="K8" s="126">
        <f>F8+G8</f>
        <v>247000</v>
      </c>
      <c r="L8" s="126">
        <f>H8+I8</f>
        <v>3663000</v>
      </c>
      <c r="M8" s="275">
        <f>J8+K8+L8</f>
        <v>3570000</v>
      </c>
      <c r="N8" s="126">
        <f>-ROUND((K8+L8)/3/1000,0)*1000</f>
        <v>-1303000</v>
      </c>
      <c r="O8" s="149">
        <f>M8+N8</f>
        <v>2267000</v>
      </c>
      <c r="P8" s="113"/>
    </row>
    <row r="9" spans="1:16" ht="13.2" customHeight="1" x14ac:dyDescent="0.25">
      <c r="A9" s="128" t="s">
        <v>1</v>
      </c>
      <c r="B9" s="324">
        <v>3250</v>
      </c>
      <c r="C9" s="150">
        <v>14.1</v>
      </c>
      <c r="D9" s="130">
        <v>9000</v>
      </c>
      <c r="E9" s="150">
        <v>39000</v>
      </c>
      <c r="F9" s="130">
        <v>0</v>
      </c>
      <c r="G9" s="150">
        <v>0</v>
      </c>
      <c r="H9" s="130">
        <v>1805000</v>
      </c>
      <c r="I9" s="150">
        <v>10000</v>
      </c>
      <c r="J9" s="129">
        <f>D9+E9</f>
        <v>48000</v>
      </c>
      <c r="K9" s="129">
        <f>F9+G9</f>
        <v>0</v>
      </c>
      <c r="L9" s="129">
        <f>H9+I9</f>
        <v>1815000</v>
      </c>
      <c r="M9" s="276">
        <f>J9+K9+L9</f>
        <v>1863000</v>
      </c>
      <c r="N9" s="129">
        <f>-ROUND((K9+L9)/3/1000,0)*1000</f>
        <v>-605000</v>
      </c>
      <c r="O9" s="150">
        <f>M9+N9</f>
        <v>1258000</v>
      </c>
      <c r="P9" s="113"/>
    </row>
    <row r="10" spans="1:16" ht="13.2" customHeight="1" x14ac:dyDescent="0.25">
      <c r="A10" s="128" t="s">
        <v>2</v>
      </c>
      <c r="B10" s="324">
        <v>14193</v>
      </c>
      <c r="C10" s="150">
        <v>537.02499999999998</v>
      </c>
      <c r="D10" s="130">
        <v>-402000</v>
      </c>
      <c r="E10" s="150">
        <v>251000</v>
      </c>
      <c r="F10" s="130">
        <v>0</v>
      </c>
      <c r="G10" s="150">
        <v>0</v>
      </c>
      <c r="H10" s="130">
        <v>7287000</v>
      </c>
      <c r="I10" s="150">
        <v>296000</v>
      </c>
      <c r="J10" s="129">
        <f t="shared" ref="J10:J30" si="0">D10+E10</f>
        <v>-151000</v>
      </c>
      <c r="K10" s="129">
        <f t="shared" ref="K10:K30" si="1">F10+G10</f>
        <v>0</v>
      </c>
      <c r="L10" s="129">
        <f t="shared" ref="L10:L30" si="2">H10+I10</f>
        <v>7583000</v>
      </c>
      <c r="M10" s="276">
        <f t="shared" ref="M10:M30" si="3">J10+K10+L10</f>
        <v>7432000</v>
      </c>
      <c r="N10" s="129">
        <f t="shared" ref="N10:N30" si="4">-ROUND((K10+L10)/3/1000,0)*1000</f>
        <v>-2528000</v>
      </c>
      <c r="O10" s="150">
        <f t="shared" ref="O10:O30" si="5">M10+N10</f>
        <v>4904000</v>
      </c>
      <c r="P10" s="113"/>
    </row>
    <row r="11" spans="1:16" ht="13.2" customHeight="1" x14ac:dyDescent="0.25">
      <c r="A11" s="128" t="s">
        <v>3</v>
      </c>
      <c r="B11" s="324">
        <v>9425</v>
      </c>
      <c r="C11" s="150">
        <v>86.808334000000002</v>
      </c>
      <c r="D11" s="130">
        <v>-812000</v>
      </c>
      <c r="E11" s="150">
        <v>-108000</v>
      </c>
      <c r="F11" s="130">
        <v>0</v>
      </c>
      <c r="G11" s="150">
        <v>0</v>
      </c>
      <c r="H11" s="130">
        <v>5804000</v>
      </c>
      <c r="I11" s="150">
        <v>57000</v>
      </c>
      <c r="J11" s="129">
        <f t="shared" si="0"/>
        <v>-920000</v>
      </c>
      <c r="K11" s="129">
        <f t="shared" si="1"/>
        <v>0</v>
      </c>
      <c r="L11" s="129">
        <f t="shared" si="2"/>
        <v>5861000</v>
      </c>
      <c r="M11" s="276">
        <f t="shared" si="3"/>
        <v>4941000</v>
      </c>
      <c r="N11" s="129">
        <f t="shared" si="4"/>
        <v>-1954000</v>
      </c>
      <c r="O11" s="150">
        <f t="shared" si="5"/>
        <v>2987000</v>
      </c>
      <c r="P11" s="113"/>
    </row>
    <row r="12" spans="1:16" ht="13.2" customHeight="1" x14ac:dyDescent="0.25">
      <c r="A12" s="128" t="s">
        <v>28</v>
      </c>
      <c r="B12" s="324">
        <v>11300</v>
      </c>
      <c r="C12" s="150">
        <v>1004.3888889999999</v>
      </c>
      <c r="D12" s="130">
        <v>-435000</v>
      </c>
      <c r="E12" s="150">
        <v>-971000</v>
      </c>
      <c r="F12" s="130">
        <v>295000</v>
      </c>
      <c r="G12" s="150">
        <v>5000</v>
      </c>
      <c r="H12" s="130">
        <v>6151000</v>
      </c>
      <c r="I12" s="150">
        <v>570000</v>
      </c>
      <c r="J12" s="129">
        <f t="shared" si="0"/>
        <v>-1406000</v>
      </c>
      <c r="K12" s="129">
        <f t="shared" si="1"/>
        <v>300000</v>
      </c>
      <c r="L12" s="129">
        <f t="shared" si="2"/>
        <v>6721000</v>
      </c>
      <c r="M12" s="276">
        <f t="shared" si="3"/>
        <v>5615000</v>
      </c>
      <c r="N12" s="129">
        <f t="shared" si="4"/>
        <v>-2340000</v>
      </c>
      <c r="O12" s="150">
        <f t="shared" si="5"/>
        <v>3275000</v>
      </c>
      <c r="P12" s="113"/>
    </row>
    <row r="13" spans="1:16" ht="13.2" customHeight="1" x14ac:dyDescent="0.25">
      <c r="A13" s="128" t="s">
        <v>4</v>
      </c>
      <c r="B13" s="324">
        <v>17567</v>
      </c>
      <c r="C13" s="150">
        <v>406.71666599999998</v>
      </c>
      <c r="D13" s="130">
        <v>-492000</v>
      </c>
      <c r="E13" s="150">
        <v>-141000</v>
      </c>
      <c r="F13" s="130">
        <v>0</v>
      </c>
      <c r="G13" s="150">
        <v>0</v>
      </c>
      <c r="H13" s="130">
        <v>9562000</v>
      </c>
      <c r="I13" s="150">
        <v>244000</v>
      </c>
      <c r="J13" s="129">
        <f t="shared" si="0"/>
        <v>-633000</v>
      </c>
      <c r="K13" s="129">
        <f t="shared" si="1"/>
        <v>0</v>
      </c>
      <c r="L13" s="129">
        <f t="shared" si="2"/>
        <v>9806000</v>
      </c>
      <c r="M13" s="276">
        <f t="shared" si="3"/>
        <v>9173000</v>
      </c>
      <c r="N13" s="129">
        <f t="shared" si="4"/>
        <v>-3269000</v>
      </c>
      <c r="O13" s="150">
        <f t="shared" si="5"/>
        <v>5904000</v>
      </c>
      <c r="P13" s="113"/>
    </row>
    <row r="14" spans="1:16" ht="13.2" customHeight="1" x14ac:dyDescent="0.25">
      <c r="A14" s="128" t="s">
        <v>5</v>
      </c>
      <c r="B14" s="324">
        <v>26875</v>
      </c>
      <c r="C14" s="150">
        <v>801.75</v>
      </c>
      <c r="D14" s="130">
        <v>-1648000</v>
      </c>
      <c r="E14" s="150">
        <v>-35000</v>
      </c>
      <c r="F14" s="130">
        <v>0</v>
      </c>
      <c r="G14" s="150">
        <v>0</v>
      </c>
      <c r="H14" s="130">
        <v>15958000</v>
      </c>
      <c r="I14" s="150">
        <v>525000</v>
      </c>
      <c r="J14" s="129">
        <f t="shared" si="0"/>
        <v>-1683000</v>
      </c>
      <c r="K14" s="129">
        <f t="shared" si="1"/>
        <v>0</v>
      </c>
      <c r="L14" s="129">
        <f t="shared" si="2"/>
        <v>16483000</v>
      </c>
      <c r="M14" s="276">
        <f t="shared" si="3"/>
        <v>14800000</v>
      </c>
      <c r="N14" s="129">
        <f t="shared" si="4"/>
        <v>-5494000</v>
      </c>
      <c r="O14" s="150">
        <f t="shared" si="5"/>
        <v>9306000</v>
      </c>
      <c r="P14" s="113"/>
    </row>
    <row r="15" spans="1:16" ht="13.2" customHeight="1" x14ac:dyDescent="0.25">
      <c r="A15" s="128" t="s">
        <v>6</v>
      </c>
      <c r="B15" s="324">
        <v>7000</v>
      </c>
      <c r="C15" s="150">
        <v>215.683334</v>
      </c>
      <c r="D15" s="130">
        <v>388000</v>
      </c>
      <c r="E15" s="150">
        <v>-170000</v>
      </c>
      <c r="F15" s="130">
        <v>0</v>
      </c>
      <c r="G15" s="150">
        <v>0</v>
      </c>
      <c r="H15" s="130">
        <v>3566000</v>
      </c>
      <c r="I15" s="150">
        <v>115000</v>
      </c>
      <c r="J15" s="129">
        <f t="shared" si="0"/>
        <v>218000</v>
      </c>
      <c r="K15" s="129">
        <f t="shared" si="1"/>
        <v>0</v>
      </c>
      <c r="L15" s="129">
        <f t="shared" si="2"/>
        <v>3681000</v>
      </c>
      <c r="M15" s="276">
        <f t="shared" si="3"/>
        <v>3899000</v>
      </c>
      <c r="N15" s="129">
        <f t="shared" si="4"/>
        <v>-1227000</v>
      </c>
      <c r="O15" s="150">
        <f t="shared" si="5"/>
        <v>2672000</v>
      </c>
      <c r="P15" s="113"/>
    </row>
    <row r="16" spans="1:16" ht="13.2" customHeight="1" x14ac:dyDescent="0.25">
      <c r="A16" s="128" t="s">
        <v>7</v>
      </c>
      <c r="B16" s="324">
        <v>26875</v>
      </c>
      <c r="C16" s="150">
        <v>1045.075</v>
      </c>
      <c r="D16" s="130">
        <v>-819000</v>
      </c>
      <c r="E16" s="150">
        <v>-65000</v>
      </c>
      <c r="F16" s="130">
        <v>0</v>
      </c>
      <c r="G16" s="150">
        <v>0</v>
      </c>
      <c r="H16" s="130">
        <v>15583000</v>
      </c>
      <c r="I16" s="150">
        <v>646000</v>
      </c>
      <c r="J16" s="129">
        <f t="shared" si="0"/>
        <v>-884000</v>
      </c>
      <c r="K16" s="129">
        <f t="shared" si="1"/>
        <v>0</v>
      </c>
      <c r="L16" s="129">
        <f t="shared" si="2"/>
        <v>16229000</v>
      </c>
      <c r="M16" s="276">
        <f t="shared" si="3"/>
        <v>15345000</v>
      </c>
      <c r="N16" s="129">
        <f t="shared" si="4"/>
        <v>-5410000</v>
      </c>
      <c r="O16" s="150">
        <f t="shared" si="5"/>
        <v>9935000</v>
      </c>
      <c r="P16" s="113"/>
    </row>
    <row r="17" spans="1:16" s="132" customFormat="1" ht="13.2" customHeight="1" x14ac:dyDescent="0.25">
      <c r="A17" s="251" t="s">
        <v>8</v>
      </c>
      <c r="B17" s="325">
        <v>16350</v>
      </c>
      <c r="C17" s="254">
        <v>540.18611099999998</v>
      </c>
      <c r="D17" s="253">
        <v>-239000</v>
      </c>
      <c r="E17" s="254">
        <v>-1856000</v>
      </c>
      <c r="F17" s="253">
        <v>123000</v>
      </c>
      <c r="G17" s="254">
        <v>7000</v>
      </c>
      <c r="H17" s="253">
        <v>9702000</v>
      </c>
      <c r="I17" s="254">
        <v>358000</v>
      </c>
      <c r="J17" s="129">
        <f t="shared" si="0"/>
        <v>-2095000</v>
      </c>
      <c r="K17" s="129">
        <f t="shared" si="1"/>
        <v>130000</v>
      </c>
      <c r="L17" s="129">
        <f t="shared" si="2"/>
        <v>10060000</v>
      </c>
      <c r="M17" s="276">
        <f t="shared" si="3"/>
        <v>8095000</v>
      </c>
      <c r="N17" s="129">
        <f>-ROUND((K17+L17)/3/1000,0)*1000+1000</f>
        <v>-3396000</v>
      </c>
      <c r="O17" s="150">
        <f t="shared" si="5"/>
        <v>4699000</v>
      </c>
      <c r="P17" s="313"/>
    </row>
    <row r="18" spans="1:16" s="132" customFormat="1" ht="13.2" customHeight="1" x14ac:dyDescent="0.25">
      <c r="A18" s="251" t="s">
        <v>9</v>
      </c>
      <c r="B18" s="325">
        <v>1025</v>
      </c>
      <c r="C18" s="254">
        <v>27.866667</v>
      </c>
      <c r="D18" s="253">
        <v>29000</v>
      </c>
      <c r="E18" s="254">
        <v>-4000</v>
      </c>
      <c r="F18" s="253">
        <v>0</v>
      </c>
      <c r="G18" s="254">
        <v>0</v>
      </c>
      <c r="H18" s="253">
        <v>385000</v>
      </c>
      <c r="I18" s="254">
        <v>11000</v>
      </c>
      <c r="J18" s="129">
        <f t="shared" si="0"/>
        <v>25000</v>
      </c>
      <c r="K18" s="129">
        <f t="shared" si="1"/>
        <v>0</v>
      </c>
      <c r="L18" s="129">
        <f t="shared" si="2"/>
        <v>396000</v>
      </c>
      <c r="M18" s="276">
        <f t="shared" si="3"/>
        <v>421000</v>
      </c>
      <c r="N18" s="129">
        <f t="shared" si="4"/>
        <v>-132000</v>
      </c>
      <c r="O18" s="150">
        <f t="shared" si="5"/>
        <v>289000</v>
      </c>
      <c r="P18" s="313"/>
    </row>
    <row r="19" spans="1:16" s="132" customFormat="1" ht="13.2" customHeight="1" x14ac:dyDescent="0.25">
      <c r="A19" s="251" t="s">
        <v>10</v>
      </c>
      <c r="B19" s="325">
        <v>4500</v>
      </c>
      <c r="C19" s="254">
        <v>71.674999999999997</v>
      </c>
      <c r="D19" s="253">
        <v>-620000</v>
      </c>
      <c r="E19" s="254">
        <v>-78000</v>
      </c>
      <c r="F19" s="253">
        <v>0</v>
      </c>
      <c r="G19" s="254">
        <v>0</v>
      </c>
      <c r="H19" s="253">
        <v>2176000</v>
      </c>
      <c r="I19" s="254">
        <v>36000</v>
      </c>
      <c r="J19" s="129">
        <f t="shared" si="0"/>
        <v>-698000</v>
      </c>
      <c r="K19" s="129">
        <f t="shared" si="1"/>
        <v>0</v>
      </c>
      <c r="L19" s="129">
        <f t="shared" si="2"/>
        <v>2212000</v>
      </c>
      <c r="M19" s="276">
        <f t="shared" si="3"/>
        <v>1514000</v>
      </c>
      <c r="N19" s="129">
        <f t="shared" si="4"/>
        <v>-737000</v>
      </c>
      <c r="O19" s="150">
        <f t="shared" si="5"/>
        <v>777000</v>
      </c>
      <c r="P19" s="313"/>
    </row>
    <row r="20" spans="1:16" s="132" customFormat="1" ht="13.2" customHeight="1" x14ac:dyDescent="0.25">
      <c r="A20" s="251" t="s">
        <v>11</v>
      </c>
      <c r="B20" s="325">
        <v>25270</v>
      </c>
      <c r="C20" s="254">
        <v>1482.1</v>
      </c>
      <c r="D20" s="253">
        <v>-856000</v>
      </c>
      <c r="E20" s="254">
        <v>252000</v>
      </c>
      <c r="F20" s="253">
        <v>0</v>
      </c>
      <c r="G20" s="254">
        <v>0</v>
      </c>
      <c r="H20" s="253">
        <v>15116000</v>
      </c>
      <c r="I20" s="254">
        <v>934000</v>
      </c>
      <c r="J20" s="129">
        <f t="shared" si="0"/>
        <v>-604000</v>
      </c>
      <c r="K20" s="129">
        <f t="shared" si="1"/>
        <v>0</v>
      </c>
      <c r="L20" s="129">
        <f t="shared" si="2"/>
        <v>16050000</v>
      </c>
      <c r="M20" s="276">
        <f t="shared" si="3"/>
        <v>15446000</v>
      </c>
      <c r="N20" s="129">
        <f t="shared" si="4"/>
        <v>-5350000</v>
      </c>
      <c r="O20" s="150">
        <f t="shared" si="5"/>
        <v>10096000</v>
      </c>
      <c r="P20" s="313"/>
    </row>
    <row r="21" spans="1:16" s="132" customFormat="1" ht="13.2" customHeight="1" x14ac:dyDescent="0.25">
      <c r="A21" s="251" t="s">
        <v>12</v>
      </c>
      <c r="B21" s="325">
        <v>17150</v>
      </c>
      <c r="C21" s="254">
        <v>520.35555499999998</v>
      </c>
      <c r="D21" s="253">
        <v>-3365000</v>
      </c>
      <c r="E21" s="254">
        <v>-501000</v>
      </c>
      <c r="F21" s="253">
        <v>0</v>
      </c>
      <c r="G21" s="254">
        <v>0</v>
      </c>
      <c r="H21" s="253">
        <v>9586000</v>
      </c>
      <c r="I21" s="254">
        <v>315000</v>
      </c>
      <c r="J21" s="129">
        <f t="shared" si="0"/>
        <v>-3866000</v>
      </c>
      <c r="K21" s="129">
        <f t="shared" si="1"/>
        <v>0</v>
      </c>
      <c r="L21" s="129">
        <f t="shared" si="2"/>
        <v>9901000</v>
      </c>
      <c r="M21" s="276">
        <f t="shared" si="3"/>
        <v>6035000</v>
      </c>
      <c r="N21" s="129">
        <f t="shared" si="4"/>
        <v>-3300000</v>
      </c>
      <c r="O21" s="150">
        <f t="shared" si="5"/>
        <v>2735000</v>
      </c>
      <c r="P21" s="313"/>
    </row>
    <row r="22" spans="1:16" s="132" customFormat="1" ht="13.2" customHeight="1" x14ac:dyDescent="0.25">
      <c r="A22" s="251" t="s">
        <v>13</v>
      </c>
      <c r="B22" s="325">
        <v>21625</v>
      </c>
      <c r="C22" s="254">
        <v>343.09166599999998</v>
      </c>
      <c r="D22" s="253">
        <v>2753000</v>
      </c>
      <c r="E22" s="254">
        <v>-892000</v>
      </c>
      <c r="F22" s="253">
        <v>0</v>
      </c>
      <c r="G22" s="254">
        <v>0</v>
      </c>
      <c r="H22" s="253">
        <v>12369000</v>
      </c>
      <c r="I22" s="254">
        <v>244000</v>
      </c>
      <c r="J22" s="129">
        <f t="shared" si="0"/>
        <v>1861000</v>
      </c>
      <c r="K22" s="129">
        <f t="shared" si="1"/>
        <v>0</v>
      </c>
      <c r="L22" s="129">
        <f t="shared" si="2"/>
        <v>12613000</v>
      </c>
      <c r="M22" s="276">
        <f t="shared" si="3"/>
        <v>14474000</v>
      </c>
      <c r="N22" s="129">
        <f t="shared" si="4"/>
        <v>-4204000</v>
      </c>
      <c r="O22" s="150">
        <f t="shared" si="5"/>
        <v>10270000</v>
      </c>
      <c r="P22" s="313"/>
    </row>
    <row r="23" spans="1:16" s="132" customFormat="1" ht="13.2" customHeight="1" x14ac:dyDescent="0.25">
      <c r="A23" s="251" t="s">
        <v>14</v>
      </c>
      <c r="B23" s="325">
        <v>13850</v>
      </c>
      <c r="C23" s="254">
        <v>533.82777799999997</v>
      </c>
      <c r="D23" s="253">
        <v>-1605000</v>
      </c>
      <c r="E23" s="254">
        <v>139000</v>
      </c>
      <c r="F23" s="253">
        <v>22000</v>
      </c>
      <c r="G23" s="254">
        <v>0</v>
      </c>
      <c r="H23" s="253">
        <v>7811000</v>
      </c>
      <c r="I23" s="254">
        <v>304000</v>
      </c>
      <c r="J23" s="129">
        <f t="shared" si="0"/>
        <v>-1466000</v>
      </c>
      <c r="K23" s="129">
        <f t="shared" si="1"/>
        <v>22000</v>
      </c>
      <c r="L23" s="129">
        <f t="shared" si="2"/>
        <v>8115000</v>
      </c>
      <c r="M23" s="276">
        <f t="shared" si="3"/>
        <v>6671000</v>
      </c>
      <c r="N23" s="129">
        <f t="shared" si="4"/>
        <v>-2712000</v>
      </c>
      <c r="O23" s="150">
        <f t="shared" si="5"/>
        <v>3959000</v>
      </c>
      <c r="P23" s="313"/>
    </row>
    <row r="24" spans="1:16" s="132" customFormat="1" ht="13.2" customHeight="1" x14ac:dyDescent="0.25">
      <c r="A24" s="251" t="s">
        <v>15</v>
      </c>
      <c r="B24" s="325">
        <v>25914</v>
      </c>
      <c r="C24" s="254">
        <v>1651.8333339999999</v>
      </c>
      <c r="D24" s="253">
        <v>-1358000</v>
      </c>
      <c r="E24" s="254">
        <v>-793000</v>
      </c>
      <c r="F24" s="253">
        <v>2238000</v>
      </c>
      <c r="G24" s="254">
        <v>182000</v>
      </c>
      <c r="H24" s="253">
        <v>13144000</v>
      </c>
      <c r="I24" s="254">
        <v>927000</v>
      </c>
      <c r="J24" s="129">
        <f t="shared" si="0"/>
        <v>-2151000</v>
      </c>
      <c r="K24" s="129">
        <f t="shared" si="1"/>
        <v>2420000</v>
      </c>
      <c r="L24" s="129">
        <f t="shared" si="2"/>
        <v>14071000</v>
      </c>
      <c r="M24" s="276">
        <f t="shared" si="3"/>
        <v>14340000</v>
      </c>
      <c r="N24" s="129">
        <f t="shared" si="4"/>
        <v>-5497000</v>
      </c>
      <c r="O24" s="150">
        <f t="shared" si="5"/>
        <v>8843000</v>
      </c>
      <c r="P24" s="313"/>
    </row>
    <row r="25" spans="1:16" s="132" customFormat="1" ht="13.2" customHeight="1" x14ac:dyDescent="0.25">
      <c r="A25" s="251" t="s">
        <v>16</v>
      </c>
      <c r="B25" s="325">
        <v>22800</v>
      </c>
      <c r="C25" s="254">
        <v>1573.833333</v>
      </c>
      <c r="D25" s="253">
        <v>-2663000</v>
      </c>
      <c r="E25" s="254">
        <v>-515000</v>
      </c>
      <c r="F25" s="253">
        <v>0</v>
      </c>
      <c r="G25" s="254">
        <v>0</v>
      </c>
      <c r="H25" s="253">
        <v>12726000</v>
      </c>
      <c r="I25" s="254">
        <v>948000</v>
      </c>
      <c r="J25" s="129">
        <f t="shared" si="0"/>
        <v>-3178000</v>
      </c>
      <c r="K25" s="129">
        <f t="shared" si="1"/>
        <v>0</v>
      </c>
      <c r="L25" s="129">
        <f t="shared" si="2"/>
        <v>13674000</v>
      </c>
      <c r="M25" s="276">
        <f t="shared" si="3"/>
        <v>10496000</v>
      </c>
      <c r="N25" s="129">
        <f t="shared" si="4"/>
        <v>-4558000</v>
      </c>
      <c r="O25" s="150">
        <f t="shared" si="5"/>
        <v>5938000</v>
      </c>
      <c r="P25" s="313"/>
    </row>
    <row r="26" spans="1:16" s="132" customFormat="1" ht="13.2" customHeight="1" x14ac:dyDescent="0.25">
      <c r="A26" s="251" t="s">
        <v>17</v>
      </c>
      <c r="B26" s="325">
        <v>21045</v>
      </c>
      <c r="C26" s="254">
        <v>1230.8291670000001</v>
      </c>
      <c r="D26" s="253">
        <v>-2285000</v>
      </c>
      <c r="E26" s="254">
        <v>-1487000</v>
      </c>
      <c r="F26" s="253">
        <v>0</v>
      </c>
      <c r="G26" s="254">
        <v>0</v>
      </c>
      <c r="H26" s="253">
        <v>12529000</v>
      </c>
      <c r="I26" s="254">
        <v>875000</v>
      </c>
      <c r="J26" s="129">
        <f t="shared" si="0"/>
        <v>-3772000</v>
      </c>
      <c r="K26" s="129">
        <f t="shared" si="1"/>
        <v>0</v>
      </c>
      <c r="L26" s="129">
        <f t="shared" si="2"/>
        <v>13404000</v>
      </c>
      <c r="M26" s="276">
        <f t="shared" si="3"/>
        <v>9632000</v>
      </c>
      <c r="N26" s="129">
        <f t="shared" si="4"/>
        <v>-4468000</v>
      </c>
      <c r="O26" s="150">
        <f t="shared" si="5"/>
        <v>5164000</v>
      </c>
      <c r="P26" s="313"/>
    </row>
    <row r="27" spans="1:16" s="132" customFormat="1" ht="13.2" customHeight="1" x14ac:dyDescent="0.25">
      <c r="A27" s="251" t="s">
        <v>18</v>
      </c>
      <c r="B27" s="325">
        <v>16000</v>
      </c>
      <c r="C27" s="254">
        <v>1034.5555549999999</v>
      </c>
      <c r="D27" s="253">
        <v>159000</v>
      </c>
      <c r="E27" s="254">
        <v>1391000</v>
      </c>
      <c r="F27" s="253">
        <v>0</v>
      </c>
      <c r="G27" s="254">
        <v>0</v>
      </c>
      <c r="H27" s="253">
        <v>8135000</v>
      </c>
      <c r="I27" s="254">
        <v>538000</v>
      </c>
      <c r="J27" s="129">
        <f t="shared" si="0"/>
        <v>1550000</v>
      </c>
      <c r="K27" s="129">
        <f t="shared" si="1"/>
        <v>0</v>
      </c>
      <c r="L27" s="129">
        <f t="shared" si="2"/>
        <v>8673000</v>
      </c>
      <c r="M27" s="276">
        <f t="shared" si="3"/>
        <v>10223000</v>
      </c>
      <c r="N27" s="129">
        <f t="shared" si="4"/>
        <v>-2891000</v>
      </c>
      <c r="O27" s="150">
        <f t="shared" si="5"/>
        <v>7332000</v>
      </c>
      <c r="P27" s="313"/>
    </row>
    <row r="28" spans="1:16" s="132" customFormat="1" ht="13.2" customHeight="1" x14ac:dyDescent="0.25">
      <c r="A28" s="251" t="s">
        <v>19</v>
      </c>
      <c r="B28" s="325">
        <v>7400</v>
      </c>
      <c r="C28" s="254">
        <v>127.36666700000001</v>
      </c>
      <c r="D28" s="253">
        <v>-710000</v>
      </c>
      <c r="E28" s="254">
        <v>124000</v>
      </c>
      <c r="F28" s="253">
        <v>0</v>
      </c>
      <c r="G28" s="254">
        <v>0</v>
      </c>
      <c r="H28" s="253">
        <v>4385000</v>
      </c>
      <c r="I28" s="254">
        <v>77000</v>
      </c>
      <c r="J28" s="129">
        <f t="shared" si="0"/>
        <v>-586000</v>
      </c>
      <c r="K28" s="129">
        <f t="shared" si="1"/>
        <v>0</v>
      </c>
      <c r="L28" s="129">
        <f t="shared" si="2"/>
        <v>4462000</v>
      </c>
      <c r="M28" s="276">
        <f t="shared" si="3"/>
        <v>3876000</v>
      </c>
      <c r="N28" s="129">
        <f t="shared" si="4"/>
        <v>-1487000</v>
      </c>
      <c r="O28" s="150">
        <f t="shared" si="5"/>
        <v>2389000</v>
      </c>
      <c r="P28" s="313"/>
    </row>
    <row r="29" spans="1:16" s="132" customFormat="1" ht="13.2" customHeight="1" x14ac:dyDescent="0.25">
      <c r="A29" s="251" t="s">
        <v>20</v>
      </c>
      <c r="B29" s="325">
        <v>7450</v>
      </c>
      <c r="C29" s="254">
        <v>72.766666999999998</v>
      </c>
      <c r="D29" s="253">
        <v>-890000</v>
      </c>
      <c r="E29" s="254">
        <v>-63000</v>
      </c>
      <c r="F29" s="253">
        <v>0</v>
      </c>
      <c r="G29" s="254">
        <v>0</v>
      </c>
      <c r="H29" s="253">
        <v>3929000</v>
      </c>
      <c r="I29" s="254">
        <v>41000</v>
      </c>
      <c r="J29" s="129">
        <f t="shared" si="0"/>
        <v>-953000</v>
      </c>
      <c r="K29" s="129">
        <f t="shared" si="1"/>
        <v>0</v>
      </c>
      <c r="L29" s="129">
        <f t="shared" si="2"/>
        <v>3970000</v>
      </c>
      <c r="M29" s="276">
        <f t="shared" si="3"/>
        <v>3017000</v>
      </c>
      <c r="N29" s="129">
        <f t="shared" si="4"/>
        <v>-1323000</v>
      </c>
      <c r="O29" s="150">
        <f t="shared" si="5"/>
        <v>1694000</v>
      </c>
      <c r="P29" s="313"/>
    </row>
    <row r="30" spans="1:16" s="132" customFormat="1" ht="13.2" customHeight="1" x14ac:dyDescent="0.25">
      <c r="A30" s="251" t="s">
        <v>21</v>
      </c>
      <c r="B30" s="325">
        <v>6715</v>
      </c>
      <c r="C30" s="254">
        <v>122.266667</v>
      </c>
      <c r="D30" s="253">
        <v>0</v>
      </c>
      <c r="E30" s="254">
        <v>137000</v>
      </c>
      <c r="F30" s="253">
        <v>0</v>
      </c>
      <c r="G30" s="254">
        <v>0</v>
      </c>
      <c r="H30" s="253">
        <v>3951000</v>
      </c>
      <c r="I30" s="254">
        <v>72000</v>
      </c>
      <c r="J30" s="129">
        <f t="shared" si="0"/>
        <v>137000</v>
      </c>
      <c r="K30" s="129">
        <f t="shared" si="1"/>
        <v>0</v>
      </c>
      <c r="L30" s="129">
        <f t="shared" si="2"/>
        <v>4023000</v>
      </c>
      <c r="M30" s="276">
        <f t="shared" si="3"/>
        <v>4160000</v>
      </c>
      <c r="N30" s="129">
        <f t="shared" si="4"/>
        <v>-1341000</v>
      </c>
      <c r="O30" s="150">
        <f t="shared" si="5"/>
        <v>2819000</v>
      </c>
      <c r="P30" s="313"/>
    </row>
    <row r="31" spans="1:16" s="132" customFormat="1" ht="6" customHeight="1" x14ac:dyDescent="0.25">
      <c r="A31" s="251"/>
      <c r="B31" s="253"/>
      <c r="C31" s="254"/>
      <c r="D31" s="253"/>
      <c r="E31" s="254"/>
      <c r="F31" s="253"/>
      <c r="G31" s="254"/>
      <c r="H31" s="253"/>
      <c r="I31" s="305"/>
      <c r="J31" s="252"/>
      <c r="K31" s="252"/>
      <c r="L31" s="252"/>
      <c r="M31" s="277"/>
      <c r="N31" s="252"/>
      <c r="O31" s="305"/>
      <c r="P31" s="313"/>
    </row>
    <row r="32" spans="1:16" s="132" customFormat="1" ht="13.2" x14ac:dyDescent="0.25">
      <c r="A32" s="255" t="s">
        <v>22</v>
      </c>
      <c r="B32" s="257">
        <f t="shared" ref="B32:I32" si="6">SUM(B8:B30)</f>
        <v>330440</v>
      </c>
      <c r="C32" s="326">
        <f t="shared" si="6"/>
        <v>13561.445834</v>
      </c>
      <c r="D32" s="332">
        <f t="shared" si="6"/>
        <v>-16202000</v>
      </c>
      <c r="E32" s="258">
        <f t="shared" si="6"/>
        <v>-5345000</v>
      </c>
      <c r="F32" s="332">
        <f t="shared" si="6"/>
        <v>2925000</v>
      </c>
      <c r="G32" s="256">
        <f t="shared" si="6"/>
        <v>194000</v>
      </c>
      <c r="H32" s="332">
        <f t="shared" si="6"/>
        <v>185263000</v>
      </c>
      <c r="I32" s="256">
        <f t="shared" si="6"/>
        <v>8203000</v>
      </c>
      <c r="J32" s="332">
        <f t="shared" ref="J32" si="7">SUM(J8:J30)</f>
        <v>-21547000</v>
      </c>
      <c r="K32" s="256">
        <f t="shared" ref="K32:O32" si="8">SUM(K8:K30)</f>
        <v>3119000</v>
      </c>
      <c r="L32" s="256">
        <f>SUM(L8:L30)</f>
        <v>193466000</v>
      </c>
      <c r="M32" s="278">
        <f t="shared" si="8"/>
        <v>175038000</v>
      </c>
      <c r="N32" s="256">
        <f t="shared" si="8"/>
        <v>-65526000</v>
      </c>
      <c r="O32" s="258">
        <f t="shared" si="8"/>
        <v>109512000</v>
      </c>
      <c r="P32" s="313"/>
    </row>
    <row r="33" spans="1:16" s="132" customFormat="1" ht="6" customHeight="1" x14ac:dyDescent="0.25">
      <c r="A33" s="259"/>
      <c r="B33" s="253"/>
      <c r="C33" s="254"/>
      <c r="D33" s="333"/>
      <c r="E33" s="261"/>
      <c r="F33" s="333"/>
      <c r="G33" s="261"/>
      <c r="H33" s="333"/>
      <c r="I33" s="305"/>
      <c r="J33" s="260"/>
      <c r="K33" s="260"/>
      <c r="L33" s="260"/>
      <c r="M33" s="279"/>
      <c r="N33" s="260"/>
      <c r="O33" s="305"/>
      <c r="P33" s="313"/>
    </row>
    <row r="34" spans="1:16" s="132" customFormat="1" ht="13.2" customHeight="1" x14ac:dyDescent="0.25">
      <c r="A34" s="262" t="s">
        <v>23</v>
      </c>
      <c r="B34" s="253">
        <v>0</v>
      </c>
      <c r="C34" s="254">
        <v>0</v>
      </c>
      <c r="D34" s="253">
        <v>0</v>
      </c>
      <c r="E34" s="254">
        <v>0</v>
      </c>
      <c r="F34" s="253">
        <v>0</v>
      </c>
      <c r="G34" s="254">
        <v>0</v>
      </c>
      <c r="H34" s="253">
        <v>0</v>
      </c>
      <c r="I34" s="254">
        <v>0</v>
      </c>
      <c r="J34" s="129">
        <f t="shared" ref="J34" si="9">D34+E34</f>
        <v>0</v>
      </c>
      <c r="K34" s="129">
        <f t="shared" ref="K34" si="10">F34+G34</f>
        <v>0</v>
      </c>
      <c r="L34" s="129">
        <f t="shared" ref="L34" si="11">H34+I34</f>
        <v>0</v>
      </c>
      <c r="M34" s="276">
        <f t="shared" ref="M34" si="12">J34+K34+L34</f>
        <v>0</v>
      </c>
      <c r="N34" s="129">
        <f t="shared" ref="N34" si="13">-ROUND((K34+L34)/3/1000,0)*1000</f>
        <v>0</v>
      </c>
      <c r="O34" s="150">
        <f t="shared" ref="O34" si="14">M34+N34</f>
        <v>0</v>
      </c>
      <c r="P34" s="313"/>
    </row>
    <row r="35" spans="1:16" s="132" customFormat="1" ht="13.2" customHeight="1" x14ac:dyDescent="0.25">
      <c r="A35" s="251" t="s">
        <v>29</v>
      </c>
      <c r="B35" s="253">
        <v>600</v>
      </c>
      <c r="C35" s="254">
        <v>0</v>
      </c>
      <c r="D35" s="253">
        <v>27000</v>
      </c>
      <c r="E35" s="254">
        <v>0</v>
      </c>
      <c r="F35" s="253">
        <v>290000</v>
      </c>
      <c r="G35" s="254">
        <v>0</v>
      </c>
      <c r="H35" s="253">
        <v>380000</v>
      </c>
      <c r="I35" s="254">
        <v>0</v>
      </c>
      <c r="J35" s="129">
        <f t="shared" ref="J35:J38" si="15">D35+E35</f>
        <v>27000</v>
      </c>
      <c r="K35" s="129">
        <f t="shared" ref="K35:K38" si="16">F35+G35</f>
        <v>290000</v>
      </c>
      <c r="L35" s="129">
        <f t="shared" ref="L35:L38" si="17">H35+I35</f>
        <v>380000</v>
      </c>
      <c r="M35" s="276">
        <f t="shared" ref="M35:M38" si="18">J35+K35+L35</f>
        <v>697000</v>
      </c>
      <c r="N35" s="129">
        <f>-ROUND((K35+L35)/3/1000,0)*1000+3000</f>
        <v>-220000</v>
      </c>
      <c r="O35" s="150">
        <f t="shared" ref="O35:O38" si="19">M35+N35</f>
        <v>477000</v>
      </c>
      <c r="P35" s="313"/>
    </row>
    <row r="36" spans="1:16" s="132" customFormat="1" ht="13.2" customHeight="1" x14ac:dyDescent="0.25">
      <c r="A36" s="251" t="s">
        <v>24</v>
      </c>
      <c r="B36" s="253">
        <v>625</v>
      </c>
      <c r="C36" s="254">
        <v>8.8000000000000007</v>
      </c>
      <c r="D36" s="253">
        <v>228000</v>
      </c>
      <c r="E36" s="254">
        <v>11000</v>
      </c>
      <c r="F36" s="253">
        <v>91000</v>
      </c>
      <c r="G36" s="254">
        <v>1000</v>
      </c>
      <c r="H36" s="253">
        <v>232000</v>
      </c>
      <c r="I36" s="254">
        <v>4000</v>
      </c>
      <c r="J36" s="129">
        <f t="shared" si="15"/>
        <v>239000</v>
      </c>
      <c r="K36" s="129">
        <f t="shared" si="16"/>
        <v>92000</v>
      </c>
      <c r="L36" s="129">
        <f t="shared" si="17"/>
        <v>236000</v>
      </c>
      <c r="M36" s="276">
        <f t="shared" si="18"/>
        <v>567000</v>
      </c>
      <c r="N36" s="129">
        <f t="shared" ref="N36:N38" si="20">-ROUND((K36+L36)/3/1000,0)*1000</f>
        <v>-109000</v>
      </c>
      <c r="O36" s="150">
        <f t="shared" si="19"/>
        <v>458000</v>
      </c>
      <c r="P36" s="313"/>
    </row>
    <row r="37" spans="1:16" s="132" customFormat="1" ht="13.2" customHeight="1" x14ac:dyDescent="0.25">
      <c r="A37" s="251" t="s">
        <v>25</v>
      </c>
      <c r="B37" s="253">
        <v>51</v>
      </c>
      <c r="C37" s="254">
        <v>2.9666670000000002</v>
      </c>
      <c r="D37" s="253">
        <v>4000</v>
      </c>
      <c r="E37" s="254">
        <v>2000</v>
      </c>
      <c r="F37" s="253">
        <v>130000</v>
      </c>
      <c r="G37" s="254">
        <v>8000</v>
      </c>
      <c r="H37" s="253">
        <v>0</v>
      </c>
      <c r="I37" s="254">
        <v>0</v>
      </c>
      <c r="J37" s="129">
        <f t="shared" si="15"/>
        <v>6000</v>
      </c>
      <c r="K37" s="129">
        <f t="shared" si="16"/>
        <v>138000</v>
      </c>
      <c r="L37" s="129">
        <f t="shared" si="17"/>
        <v>0</v>
      </c>
      <c r="M37" s="276">
        <f t="shared" si="18"/>
        <v>144000</v>
      </c>
      <c r="N37" s="129">
        <f>-ROUND((K37+L37)/3/1000,0)*1000+1000</f>
        <v>-45000</v>
      </c>
      <c r="O37" s="150">
        <f t="shared" si="19"/>
        <v>99000</v>
      </c>
      <c r="P37" s="313"/>
    </row>
    <row r="38" spans="1:16" s="132" customFormat="1" ht="13.2" customHeight="1" x14ac:dyDescent="0.25">
      <c r="A38" s="263" t="s">
        <v>26</v>
      </c>
      <c r="B38" s="253">
        <v>0</v>
      </c>
      <c r="C38" s="254">
        <v>0</v>
      </c>
      <c r="D38" s="253">
        <v>0</v>
      </c>
      <c r="E38" s="254">
        <v>0</v>
      </c>
      <c r="F38" s="253">
        <v>0</v>
      </c>
      <c r="G38" s="254">
        <v>0</v>
      </c>
      <c r="H38" s="253">
        <v>0</v>
      </c>
      <c r="I38" s="254">
        <v>0</v>
      </c>
      <c r="J38" s="129">
        <f t="shared" si="15"/>
        <v>0</v>
      </c>
      <c r="K38" s="129">
        <f t="shared" si="16"/>
        <v>0</v>
      </c>
      <c r="L38" s="129">
        <f t="shared" si="17"/>
        <v>0</v>
      </c>
      <c r="M38" s="276">
        <f t="shared" si="18"/>
        <v>0</v>
      </c>
      <c r="N38" s="129">
        <f t="shared" si="20"/>
        <v>0</v>
      </c>
      <c r="O38" s="150">
        <f t="shared" si="19"/>
        <v>0</v>
      </c>
      <c r="P38" s="313"/>
    </row>
    <row r="39" spans="1:16" s="132" customFormat="1" ht="6" customHeight="1" x14ac:dyDescent="0.25">
      <c r="A39" s="263"/>
      <c r="B39" s="253"/>
      <c r="C39" s="254"/>
      <c r="D39" s="253"/>
      <c r="E39" s="254"/>
      <c r="F39" s="253"/>
      <c r="G39" s="254"/>
      <c r="H39" s="253"/>
      <c r="I39" s="305"/>
      <c r="J39" s="252"/>
      <c r="K39" s="252"/>
      <c r="L39" s="252"/>
      <c r="M39" s="277"/>
      <c r="N39" s="252"/>
      <c r="O39" s="254"/>
      <c r="P39" s="313"/>
    </row>
    <row r="40" spans="1:16" s="132" customFormat="1" ht="6" customHeight="1" x14ac:dyDescent="0.25">
      <c r="A40" s="263"/>
      <c r="B40" s="253"/>
      <c r="C40" s="254"/>
      <c r="D40" s="253"/>
      <c r="E40" s="254"/>
      <c r="F40" s="253"/>
      <c r="G40" s="254"/>
      <c r="H40" s="253"/>
      <c r="I40" s="305"/>
      <c r="J40" s="252"/>
      <c r="K40" s="252"/>
      <c r="L40" s="252"/>
      <c r="M40" s="280"/>
      <c r="N40" s="264"/>
      <c r="O40" s="337"/>
      <c r="P40" s="313"/>
    </row>
    <row r="41" spans="1:16" s="132" customFormat="1" thickBot="1" x14ac:dyDescent="0.3">
      <c r="A41" s="265" t="s">
        <v>34</v>
      </c>
      <c r="B41" s="267">
        <f t="shared" ref="B41:G41" si="21">SUM(B32:B38)</f>
        <v>331716</v>
      </c>
      <c r="C41" s="327">
        <f t="shared" si="21"/>
        <v>13573.212501</v>
      </c>
      <c r="D41" s="334">
        <f t="shared" si="21"/>
        <v>-15943000</v>
      </c>
      <c r="E41" s="268">
        <f t="shared" si="21"/>
        <v>-5332000</v>
      </c>
      <c r="F41" s="334">
        <f t="shared" si="21"/>
        <v>3436000</v>
      </c>
      <c r="G41" s="266">
        <f t="shared" si="21"/>
        <v>203000</v>
      </c>
      <c r="H41" s="334">
        <f t="shared" ref="H41:K41" si="22">SUM(H32:H38)</f>
        <v>185875000</v>
      </c>
      <c r="I41" s="266">
        <f>SUM(I32:I38)</f>
        <v>8207000</v>
      </c>
      <c r="J41" s="334">
        <f t="shared" ref="J41" si="23">SUM(J32:J38)</f>
        <v>-21275000</v>
      </c>
      <c r="K41" s="266">
        <f t="shared" si="22"/>
        <v>3639000</v>
      </c>
      <c r="L41" s="266">
        <f>SUM(L32:L38)</f>
        <v>194082000</v>
      </c>
      <c r="M41" s="334">
        <f>SUM(M32:M38)</f>
        <v>176446000</v>
      </c>
      <c r="N41" s="269">
        <f>SUM(N32:N38)</f>
        <v>-65900000</v>
      </c>
      <c r="O41" s="268">
        <f>SUM(O32:O38)</f>
        <v>110546000</v>
      </c>
      <c r="P41" s="313"/>
    </row>
    <row r="42" spans="1:16" ht="6" customHeight="1" x14ac:dyDescent="0.25"/>
    <row r="43" spans="1:16" ht="16.5" customHeight="1" x14ac:dyDescent="0.25">
      <c r="B43" s="131" t="s">
        <v>75</v>
      </c>
      <c r="C43" s="131"/>
      <c r="D43" s="131"/>
      <c r="E43" s="132"/>
      <c r="F43" s="132"/>
      <c r="H43" s="134"/>
      <c r="I43" s="132"/>
      <c r="J43" s="132"/>
      <c r="L43" s="133"/>
      <c r="O43" s="127"/>
    </row>
    <row r="44" spans="1:16" s="136" customFormat="1" ht="16.5" customHeight="1" x14ac:dyDescent="0.25">
      <c r="B44" s="131" t="s">
        <v>105</v>
      </c>
      <c r="C44" s="131"/>
      <c r="D44" s="131"/>
      <c r="E44" s="137"/>
      <c r="F44" s="137"/>
      <c r="H44" s="137"/>
      <c r="I44" s="138"/>
      <c r="J44" s="138"/>
      <c r="L44" s="137"/>
      <c r="N44" s="139"/>
    </row>
    <row r="45" spans="1:16" s="136" customFormat="1" ht="16.5" customHeight="1" x14ac:dyDescent="0.25">
      <c r="E45" s="140"/>
      <c r="F45" s="140"/>
      <c r="G45" s="140"/>
      <c r="H45" s="140"/>
      <c r="I45" s="140"/>
      <c r="J45" s="140"/>
      <c r="K45" s="140"/>
      <c r="L45" s="140"/>
    </row>
    <row r="46" spans="1:16" s="136" customFormat="1" ht="16.5" customHeight="1" x14ac:dyDescent="0.25">
      <c r="E46" s="137"/>
      <c r="F46" s="137"/>
      <c r="G46" s="138"/>
      <c r="H46" s="137"/>
      <c r="I46" s="138"/>
      <c r="J46" s="138"/>
      <c r="K46" s="138"/>
      <c r="L46" s="137"/>
    </row>
    <row r="47" spans="1:16" s="141" customFormat="1" ht="18.75" customHeight="1" x14ac:dyDescent="0.25">
      <c r="H47" s="142"/>
    </row>
    <row r="48" spans="1:16" s="141" customFormat="1" ht="18.75" customHeight="1" x14ac:dyDescent="0.25">
      <c r="B48" s="142"/>
      <c r="C48" s="142"/>
      <c r="D48" s="142"/>
      <c r="E48" s="142"/>
      <c r="F48" s="142"/>
      <c r="G48" s="142"/>
      <c r="H48" s="143"/>
      <c r="K48" s="142"/>
      <c r="L48" s="143"/>
      <c r="M48" s="142"/>
    </row>
    <row r="49" spans="2:8" x14ac:dyDescent="0.25">
      <c r="G49" s="135"/>
      <c r="H49" s="135"/>
    </row>
    <row r="50" spans="2:8" x14ac:dyDescent="0.25">
      <c r="B50" s="127"/>
      <c r="C50" s="127"/>
      <c r="D50" s="127"/>
      <c r="E50" s="127"/>
      <c r="F50" s="127"/>
      <c r="G50" s="127"/>
      <c r="H50" s="127"/>
    </row>
  </sheetData>
  <mergeCells count="5">
    <mergeCell ref="J4:L4"/>
    <mergeCell ref="M4:O4"/>
    <mergeCell ref="D5:E5"/>
    <mergeCell ref="F5:G5"/>
    <mergeCell ref="H5:I5"/>
  </mergeCells>
  <pageMargins left="0.43" right="0.12" top="0.59" bottom="0.25" header="0.3" footer="0.3"/>
  <pageSetup paperSize="5" scale="78" orientation="landscape" r:id="rId1"/>
  <headerFooter scaleWithDoc="0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5" sqref="Q5"/>
    </sheetView>
  </sheetViews>
  <sheetFormatPr defaultRowHeight="13.8" x14ac:dyDescent="0.25"/>
  <cols>
    <col min="1" max="1" width="23.77734375" style="117" customWidth="1"/>
    <col min="2" max="2" width="16.77734375" style="117" customWidth="1"/>
    <col min="3" max="3" width="3.33203125" style="117" customWidth="1"/>
    <col min="4" max="4" width="14.77734375" style="117" customWidth="1"/>
    <col min="5" max="5" width="3.33203125" style="117" customWidth="1"/>
    <col min="6" max="6" width="16.77734375" style="117" customWidth="1"/>
    <col min="7" max="7" width="3.33203125" style="117" customWidth="1"/>
    <col min="8" max="8" width="13.6640625" style="117" customWidth="1"/>
    <col min="9" max="10" width="3.33203125" style="117" customWidth="1"/>
    <col min="11" max="11" width="13.77734375" style="117" customWidth="1"/>
    <col min="12" max="12" width="3.33203125" style="117" customWidth="1"/>
    <col min="13" max="13" width="4.77734375" style="117" customWidth="1"/>
    <col min="14" max="14" width="13.77734375" style="117" customWidth="1"/>
    <col min="15" max="15" width="4.77734375" style="117" customWidth="1"/>
    <col min="16" max="16" width="16.77734375" style="117" customWidth="1"/>
    <col min="17" max="222" width="8.88671875" style="117"/>
    <col min="223" max="223" width="24.109375" style="117" customWidth="1"/>
    <col min="224" max="226" width="16.44140625" style="117" customWidth="1"/>
    <col min="227" max="227" width="18" style="117" customWidth="1"/>
    <col min="228" max="228" width="16.44140625" style="117" customWidth="1"/>
    <col min="229" max="229" width="4" style="117" customWidth="1"/>
    <col min="230" max="232" width="9.33203125" style="117" customWidth="1"/>
    <col min="233" max="233" width="22.44140625" style="117" customWidth="1"/>
    <col min="234" max="234" width="3.77734375" style="117" customWidth="1"/>
    <col min="235" max="235" width="16.44140625" style="117" customWidth="1"/>
    <col min="236" max="236" width="17.33203125" style="117" customWidth="1"/>
    <col min="237" max="240" width="16.44140625" style="117" customWidth="1"/>
    <col min="241" max="242" width="9.33203125" style="117" customWidth="1"/>
    <col min="243" max="243" width="18.77734375" style="117" customWidth="1"/>
    <col min="244" max="244" width="16.44140625" style="117" customWidth="1"/>
    <col min="245" max="245" width="17.77734375" style="117" customWidth="1"/>
    <col min="246" max="248" width="16.44140625" style="117" customWidth="1"/>
    <col min="249" max="249" width="17.77734375" style="117" bestFit="1" customWidth="1"/>
    <col min="250" max="250" width="16.44140625" style="117" customWidth="1"/>
    <col min="251" max="251" width="21" style="117" customWidth="1"/>
    <col min="252" max="252" width="16.44140625" style="117" customWidth="1"/>
    <col min="253" max="253" width="18.33203125" style="117" bestFit="1" customWidth="1"/>
    <col min="254" max="254" width="19.109375" style="117" customWidth="1"/>
    <col min="255" max="256" width="18.33203125" style="117" customWidth="1"/>
    <col min="257" max="257" width="8.88671875" style="117"/>
    <col min="258" max="259" width="16.77734375" style="117" customWidth="1"/>
    <col min="260" max="261" width="11.6640625" style="117" customWidth="1"/>
    <col min="262" max="262" width="8.88671875" style="117"/>
    <col min="263" max="263" width="18.33203125" style="117" customWidth="1"/>
    <col min="264" max="264" width="16.44140625" style="117" customWidth="1"/>
    <col min="265" max="265" width="9.44140625" style="117" bestFit="1" customWidth="1"/>
    <col min="266" max="266" width="17.6640625" style="117" customWidth="1"/>
    <col min="267" max="267" width="14.77734375" style="117" bestFit="1" customWidth="1"/>
    <col min="268" max="478" width="8.88671875" style="117"/>
    <col min="479" max="479" width="24.109375" style="117" customWidth="1"/>
    <col min="480" max="482" width="16.44140625" style="117" customWidth="1"/>
    <col min="483" max="483" width="18" style="117" customWidth="1"/>
    <col min="484" max="484" width="16.44140625" style="117" customWidth="1"/>
    <col min="485" max="485" width="4" style="117" customWidth="1"/>
    <col min="486" max="488" width="9.33203125" style="117" customWidth="1"/>
    <col min="489" max="489" width="22.44140625" style="117" customWidth="1"/>
    <col min="490" max="490" width="3.77734375" style="117" customWidth="1"/>
    <col min="491" max="491" width="16.44140625" style="117" customWidth="1"/>
    <col min="492" max="492" width="17.33203125" style="117" customWidth="1"/>
    <col min="493" max="496" width="16.44140625" style="117" customWidth="1"/>
    <col min="497" max="498" width="9.33203125" style="117" customWidth="1"/>
    <col min="499" max="499" width="18.77734375" style="117" customWidth="1"/>
    <col min="500" max="500" width="16.44140625" style="117" customWidth="1"/>
    <col min="501" max="501" width="17.77734375" style="117" customWidth="1"/>
    <col min="502" max="504" width="16.44140625" style="117" customWidth="1"/>
    <col min="505" max="505" width="17.77734375" style="117" bestFit="1" customWidth="1"/>
    <col min="506" max="506" width="16.44140625" style="117" customWidth="1"/>
    <col min="507" max="507" width="21" style="117" customWidth="1"/>
    <col min="508" max="508" width="16.44140625" style="117" customWidth="1"/>
    <col min="509" max="509" width="18.33203125" style="117" bestFit="1" customWidth="1"/>
    <col min="510" max="510" width="19.109375" style="117" customWidth="1"/>
    <col min="511" max="512" width="18.33203125" style="117" customWidth="1"/>
    <col min="513" max="513" width="8.88671875" style="117"/>
    <col min="514" max="515" width="16.77734375" style="117" customWidth="1"/>
    <col min="516" max="517" width="11.6640625" style="117" customWidth="1"/>
    <col min="518" max="518" width="8.88671875" style="117"/>
    <col min="519" max="519" width="18.33203125" style="117" customWidth="1"/>
    <col min="520" max="520" width="16.44140625" style="117" customWidth="1"/>
    <col min="521" max="521" width="9.44140625" style="117" bestFit="1" customWidth="1"/>
    <col min="522" max="522" width="17.6640625" style="117" customWidth="1"/>
    <col min="523" max="523" width="14.77734375" style="117" bestFit="1" customWidth="1"/>
    <col min="524" max="734" width="8.88671875" style="117"/>
    <col min="735" max="735" width="24.109375" style="117" customWidth="1"/>
    <col min="736" max="738" width="16.44140625" style="117" customWidth="1"/>
    <col min="739" max="739" width="18" style="117" customWidth="1"/>
    <col min="740" max="740" width="16.44140625" style="117" customWidth="1"/>
    <col min="741" max="741" width="4" style="117" customWidth="1"/>
    <col min="742" max="744" width="9.33203125" style="117" customWidth="1"/>
    <col min="745" max="745" width="22.44140625" style="117" customWidth="1"/>
    <col min="746" max="746" width="3.77734375" style="117" customWidth="1"/>
    <col min="747" max="747" width="16.44140625" style="117" customWidth="1"/>
    <col min="748" max="748" width="17.33203125" style="117" customWidth="1"/>
    <col min="749" max="752" width="16.44140625" style="117" customWidth="1"/>
    <col min="753" max="754" width="9.33203125" style="117" customWidth="1"/>
    <col min="755" max="755" width="18.77734375" style="117" customWidth="1"/>
    <col min="756" max="756" width="16.44140625" style="117" customWidth="1"/>
    <col min="757" max="757" width="17.77734375" style="117" customWidth="1"/>
    <col min="758" max="760" width="16.44140625" style="117" customWidth="1"/>
    <col min="761" max="761" width="17.77734375" style="117" bestFit="1" customWidth="1"/>
    <col min="762" max="762" width="16.44140625" style="117" customWidth="1"/>
    <col min="763" max="763" width="21" style="117" customWidth="1"/>
    <col min="764" max="764" width="16.44140625" style="117" customWidth="1"/>
    <col min="765" max="765" width="18.33203125" style="117" bestFit="1" customWidth="1"/>
    <col min="766" max="766" width="19.109375" style="117" customWidth="1"/>
    <col min="767" max="768" width="18.33203125" style="117" customWidth="1"/>
    <col min="769" max="769" width="8.88671875" style="117"/>
    <col min="770" max="771" width="16.77734375" style="117" customWidth="1"/>
    <col min="772" max="773" width="11.6640625" style="117" customWidth="1"/>
    <col min="774" max="774" width="8.88671875" style="117"/>
    <col min="775" max="775" width="18.33203125" style="117" customWidth="1"/>
    <col min="776" max="776" width="16.44140625" style="117" customWidth="1"/>
    <col min="777" max="777" width="9.44140625" style="117" bestFit="1" customWidth="1"/>
    <col min="778" max="778" width="17.6640625" style="117" customWidth="1"/>
    <col min="779" max="779" width="14.77734375" style="117" bestFit="1" customWidth="1"/>
    <col min="780" max="990" width="8.88671875" style="117"/>
    <col min="991" max="991" width="24.109375" style="117" customWidth="1"/>
    <col min="992" max="994" width="16.44140625" style="117" customWidth="1"/>
    <col min="995" max="995" width="18" style="117" customWidth="1"/>
    <col min="996" max="996" width="16.44140625" style="117" customWidth="1"/>
    <col min="997" max="997" width="4" style="117" customWidth="1"/>
    <col min="998" max="1000" width="9.33203125" style="117" customWidth="1"/>
    <col min="1001" max="1001" width="22.44140625" style="117" customWidth="1"/>
    <col min="1002" max="1002" width="3.77734375" style="117" customWidth="1"/>
    <col min="1003" max="1003" width="16.44140625" style="117" customWidth="1"/>
    <col min="1004" max="1004" width="17.33203125" style="117" customWidth="1"/>
    <col min="1005" max="1008" width="16.44140625" style="117" customWidth="1"/>
    <col min="1009" max="1010" width="9.33203125" style="117" customWidth="1"/>
    <col min="1011" max="1011" width="18.77734375" style="117" customWidth="1"/>
    <col min="1012" max="1012" width="16.44140625" style="117" customWidth="1"/>
    <col min="1013" max="1013" width="17.77734375" style="117" customWidth="1"/>
    <col min="1014" max="1016" width="16.44140625" style="117" customWidth="1"/>
    <col min="1017" max="1017" width="17.77734375" style="117" bestFit="1" customWidth="1"/>
    <col min="1018" max="1018" width="16.44140625" style="117" customWidth="1"/>
    <col min="1019" max="1019" width="21" style="117" customWidth="1"/>
    <col min="1020" max="1020" width="16.44140625" style="117" customWidth="1"/>
    <col min="1021" max="1021" width="18.33203125" style="117" bestFit="1" customWidth="1"/>
    <col min="1022" max="1022" width="19.109375" style="117" customWidth="1"/>
    <col min="1023" max="1024" width="18.33203125" style="117" customWidth="1"/>
    <col min="1025" max="1025" width="8.88671875" style="117"/>
    <col min="1026" max="1027" width="16.77734375" style="117" customWidth="1"/>
    <col min="1028" max="1029" width="11.6640625" style="117" customWidth="1"/>
    <col min="1030" max="1030" width="8.88671875" style="117"/>
    <col min="1031" max="1031" width="18.33203125" style="117" customWidth="1"/>
    <col min="1032" max="1032" width="16.44140625" style="117" customWidth="1"/>
    <col min="1033" max="1033" width="9.44140625" style="117" bestFit="1" customWidth="1"/>
    <col min="1034" max="1034" width="17.6640625" style="117" customWidth="1"/>
    <col min="1035" max="1035" width="14.77734375" style="117" bestFit="1" customWidth="1"/>
    <col min="1036" max="1246" width="8.88671875" style="117"/>
    <col min="1247" max="1247" width="24.109375" style="117" customWidth="1"/>
    <col min="1248" max="1250" width="16.44140625" style="117" customWidth="1"/>
    <col min="1251" max="1251" width="18" style="117" customWidth="1"/>
    <col min="1252" max="1252" width="16.44140625" style="117" customWidth="1"/>
    <col min="1253" max="1253" width="4" style="117" customWidth="1"/>
    <col min="1254" max="1256" width="9.33203125" style="117" customWidth="1"/>
    <col min="1257" max="1257" width="22.44140625" style="117" customWidth="1"/>
    <col min="1258" max="1258" width="3.77734375" style="117" customWidth="1"/>
    <col min="1259" max="1259" width="16.44140625" style="117" customWidth="1"/>
    <col min="1260" max="1260" width="17.33203125" style="117" customWidth="1"/>
    <col min="1261" max="1264" width="16.44140625" style="117" customWidth="1"/>
    <col min="1265" max="1266" width="9.33203125" style="117" customWidth="1"/>
    <col min="1267" max="1267" width="18.77734375" style="117" customWidth="1"/>
    <col min="1268" max="1268" width="16.44140625" style="117" customWidth="1"/>
    <col min="1269" max="1269" width="17.77734375" style="117" customWidth="1"/>
    <col min="1270" max="1272" width="16.44140625" style="117" customWidth="1"/>
    <col min="1273" max="1273" width="17.77734375" style="117" bestFit="1" customWidth="1"/>
    <col min="1274" max="1274" width="16.44140625" style="117" customWidth="1"/>
    <col min="1275" max="1275" width="21" style="117" customWidth="1"/>
    <col min="1276" max="1276" width="16.44140625" style="117" customWidth="1"/>
    <col min="1277" max="1277" width="18.33203125" style="117" bestFit="1" customWidth="1"/>
    <col min="1278" max="1278" width="19.109375" style="117" customWidth="1"/>
    <col min="1279" max="1280" width="18.33203125" style="117" customWidth="1"/>
    <col min="1281" max="1281" width="8.88671875" style="117"/>
    <col min="1282" max="1283" width="16.77734375" style="117" customWidth="1"/>
    <col min="1284" max="1285" width="11.6640625" style="117" customWidth="1"/>
    <col min="1286" max="1286" width="8.88671875" style="117"/>
    <col min="1287" max="1287" width="18.33203125" style="117" customWidth="1"/>
    <col min="1288" max="1288" width="16.44140625" style="117" customWidth="1"/>
    <col min="1289" max="1289" width="9.44140625" style="117" bestFit="1" customWidth="1"/>
    <col min="1290" max="1290" width="17.6640625" style="117" customWidth="1"/>
    <col min="1291" max="1291" width="14.77734375" style="117" bestFit="1" customWidth="1"/>
    <col min="1292" max="1502" width="8.88671875" style="117"/>
    <col min="1503" max="1503" width="24.109375" style="117" customWidth="1"/>
    <col min="1504" max="1506" width="16.44140625" style="117" customWidth="1"/>
    <col min="1507" max="1507" width="18" style="117" customWidth="1"/>
    <col min="1508" max="1508" width="16.44140625" style="117" customWidth="1"/>
    <col min="1509" max="1509" width="4" style="117" customWidth="1"/>
    <col min="1510" max="1512" width="9.33203125" style="117" customWidth="1"/>
    <col min="1513" max="1513" width="22.44140625" style="117" customWidth="1"/>
    <col min="1514" max="1514" width="3.77734375" style="117" customWidth="1"/>
    <col min="1515" max="1515" width="16.44140625" style="117" customWidth="1"/>
    <col min="1516" max="1516" width="17.33203125" style="117" customWidth="1"/>
    <col min="1517" max="1520" width="16.44140625" style="117" customWidth="1"/>
    <col min="1521" max="1522" width="9.33203125" style="117" customWidth="1"/>
    <col min="1523" max="1523" width="18.77734375" style="117" customWidth="1"/>
    <col min="1524" max="1524" width="16.44140625" style="117" customWidth="1"/>
    <col min="1525" max="1525" width="17.77734375" style="117" customWidth="1"/>
    <col min="1526" max="1528" width="16.44140625" style="117" customWidth="1"/>
    <col min="1529" max="1529" width="17.77734375" style="117" bestFit="1" customWidth="1"/>
    <col min="1530" max="1530" width="16.44140625" style="117" customWidth="1"/>
    <col min="1531" max="1531" width="21" style="117" customWidth="1"/>
    <col min="1532" max="1532" width="16.44140625" style="117" customWidth="1"/>
    <col min="1533" max="1533" width="18.33203125" style="117" bestFit="1" customWidth="1"/>
    <col min="1534" max="1534" width="19.109375" style="117" customWidth="1"/>
    <col min="1535" max="1536" width="18.33203125" style="117" customWidth="1"/>
    <col min="1537" max="1537" width="8.88671875" style="117"/>
    <col min="1538" max="1539" width="16.77734375" style="117" customWidth="1"/>
    <col min="1540" max="1541" width="11.6640625" style="117" customWidth="1"/>
    <col min="1542" max="1542" width="8.88671875" style="117"/>
    <col min="1543" max="1543" width="18.33203125" style="117" customWidth="1"/>
    <col min="1544" max="1544" width="16.44140625" style="117" customWidth="1"/>
    <col min="1545" max="1545" width="9.44140625" style="117" bestFit="1" customWidth="1"/>
    <col min="1546" max="1546" width="17.6640625" style="117" customWidth="1"/>
    <col min="1547" max="1547" width="14.77734375" style="117" bestFit="1" customWidth="1"/>
    <col min="1548" max="1758" width="8.88671875" style="117"/>
    <col min="1759" max="1759" width="24.109375" style="117" customWidth="1"/>
    <col min="1760" max="1762" width="16.44140625" style="117" customWidth="1"/>
    <col min="1763" max="1763" width="18" style="117" customWidth="1"/>
    <col min="1764" max="1764" width="16.44140625" style="117" customWidth="1"/>
    <col min="1765" max="1765" width="4" style="117" customWidth="1"/>
    <col min="1766" max="1768" width="9.33203125" style="117" customWidth="1"/>
    <col min="1769" max="1769" width="22.44140625" style="117" customWidth="1"/>
    <col min="1770" max="1770" width="3.77734375" style="117" customWidth="1"/>
    <col min="1771" max="1771" width="16.44140625" style="117" customWidth="1"/>
    <col min="1772" max="1772" width="17.33203125" style="117" customWidth="1"/>
    <col min="1773" max="1776" width="16.44140625" style="117" customWidth="1"/>
    <col min="1777" max="1778" width="9.33203125" style="117" customWidth="1"/>
    <col min="1779" max="1779" width="18.77734375" style="117" customWidth="1"/>
    <col min="1780" max="1780" width="16.44140625" style="117" customWidth="1"/>
    <col min="1781" max="1781" width="17.77734375" style="117" customWidth="1"/>
    <col min="1782" max="1784" width="16.44140625" style="117" customWidth="1"/>
    <col min="1785" max="1785" width="17.77734375" style="117" bestFit="1" customWidth="1"/>
    <col min="1786" max="1786" width="16.44140625" style="117" customWidth="1"/>
    <col min="1787" max="1787" width="21" style="117" customWidth="1"/>
    <col min="1788" max="1788" width="16.44140625" style="117" customWidth="1"/>
    <col min="1789" max="1789" width="18.33203125" style="117" bestFit="1" customWidth="1"/>
    <col min="1790" max="1790" width="19.109375" style="117" customWidth="1"/>
    <col min="1791" max="1792" width="18.33203125" style="117" customWidth="1"/>
    <col min="1793" max="1793" width="8.88671875" style="117"/>
    <col min="1794" max="1795" width="16.77734375" style="117" customWidth="1"/>
    <col min="1796" max="1797" width="11.6640625" style="117" customWidth="1"/>
    <col min="1798" max="1798" width="8.88671875" style="117"/>
    <col min="1799" max="1799" width="18.33203125" style="117" customWidth="1"/>
    <col min="1800" max="1800" width="16.44140625" style="117" customWidth="1"/>
    <col min="1801" max="1801" width="9.44140625" style="117" bestFit="1" customWidth="1"/>
    <col min="1802" max="1802" width="17.6640625" style="117" customWidth="1"/>
    <col min="1803" max="1803" width="14.77734375" style="117" bestFit="1" customWidth="1"/>
    <col min="1804" max="2014" width="8.88671875" style="117"/>
    <col min="2015" max="2015" width="24.109375" style="117" customWidth="1"/>
    <col min="2016" max="2018" width="16.44140625" style="117" customWidth="1"/>
    <col min="2019" max="2019" width="18" style="117" customWidth="1"/>
    <col min="2020" max="2020" width="16.44140625" style="117" customWidth="1"/>
    <col min="2021" max="2021" width="4" style="117" customWidth="1"/>
    <col min="2022" max="2024" width="9.33203125" style="117" customWidth="1"/>
    <col min="2025" max="2025" width="22.44140625" style="117" customWidth="1"/>
    <col min="2026" max="2026" width="3.77734375" style="117" customWidth="1"/>
    <col min="2027" max="2027" width="16.44140625" style="117" customWidth="1"/>
    <col min="2028" max="2028" width="17.33203125" style="117" customWidth="1"/>
    <col min="2029" max="2032" width="16.44140625" style="117" customWidth="1"/>
    <col min="2033" max="2034" width="9.33203125" style="117" customWidth="1"/>
    <col min="2035" max="2035" width="18.77734375" style="117" customWidth="1"/>
    <col min="2036" max="2036" width="16.44140625" style="117" customWidth="1"/>
    <col min="2037" max="2037" width="17.77734375" style="117" customWidth="1"/>
    <col min="2038" max="2040" width="16.44140625" style="117" customWidth="1"/>
    <col min="2041" max="2041" width="17.77734375" style="117" bestFit="1" customWidth="1"/>
    <col min="2042" max="2042" width="16.44140625" style="117" customWidth="1"/>
    <col min="2043" max="2043" width="21" style="117" customWidth="1"/>
    <col min="2044" max="2044" width="16.44140625" style="117" customWidth="1"/>
    <col min="2045" max="2045" width="18.33203125" style="117" bestFit="1" customWidth="1"/>
    <col min="2046" max="2046" width="19.109375" style="117" customWidth="1"/>
    <col min="2047" max="2048" width="18.33203125" style="117" customWidth="1"/>
    <col min="2049" max="2049" width="8.88671875" style="117"/>
    <col min="2050" max="2051" width="16.77734375" style="117" customWidth="1"/>
    <col min="2052" max="2053" width="11.6640625" style="117" customWidth="1"/>
    <col min="2054" max="2054" width="8.88671875" style="117"/>
    <col min="2055" max="2055" width="18.33203125" style="117" customWidth="1"/>
    <col min="2056" max="2056" width="16.44140625" style="117" customWidth="1"/>
    <col min="2057" max="2057" width="9.44140625" style="117" bestFit="1" customWidth="1"/>
    <col min="2058" max="2058" width="17.6640625" style="117" customWidth="1"/>
    <col min="2059" max="2059" width="14.77734375" style="117" bestFit="1" customWidth="1"/>
    <col min="2060" max="2270" width="8.88671875" style="117"/>
    <col min="2271" max="2271" width="24.109375" style="117" customWidth="1"/>
    <col min="2272" max="2274" width="16.44140625" style="117" customWidth="1"/>
    <col min="2275" max="2275" width="18" style="117" customWidth="1"/>
    <col min="2276" max="2276" width="16.44140625" style="117" customWidth="1"/>
    <col min="2277" max="2277" width="4" style="117" customWidth="1"/>
    <col min="2278" max="2280" width="9.33203125" style="117" customWidth="1"/>
    <col min="2281" max="2281" width="22.44140625" style="117" customWidth="1"/>
    <col min="2282" max="2282" width="3.77734375" style="117" customWidth="1"/>
    <col min="2283" max="2283" width="16.44140625" style="117" customWidth="1"/>
    <col min="2284" max="2284" width="17.33203125" style="117" customWidth="1"/>
    <col min="2285" max="2288" width="16.44140625" style="117" customWidth="1"/>
    <col min="2289" max="2290" width="9.33203125" style="117" customWidth="1"/>
    <col min="2291" max="2291" width="18.77734375" style="117" customWidth="1"/>
    <col min="2292" max="2292" width="16.44140625" style="117" customWidth="1"/>
    <col min="2293" max="2293" width="17.77734375" style="117" customWidth="1"/>
    <col min="2294" max="2296" width="16.44140625" style="117" customWidth="1"/>
    <col min="2297" max="2297" width="17.77734375" style="117" bestFit="1" customWidth="1"/>
    <col min="2298" max="2298" width="16.44140625" style="117" customWidth="1"/>
    <col min="2299" max="2299" width="21" style="117" customWidth="1"/>
    <col min="2300" max="2300" width="16.44140625" style="117" customWidth="1"/>
    <col min="2301" max="2301" width="18.33203125" style="117" bestFit="1" customWidth="1"/>
    <col min="2302" max="2302" width="19.109375" style="117" customWidth="1"/>
    <col min="2303" max="2304" width="18.33203125" style="117" customWidth="1"/>
    <col min="2305" max="2305" width="8.88671875" style="117"/>
    <col min="2306" max="2307" width="16.77734375" style="117" customWidth="1"/>
    <col min="2308" max="2309" width="11.6640625" style="117" customWidth="1"/>
    <col min="2310" max="2310" width="8.88671875" style="117"/>
    <col min="2311" max="2311" width="18.33203125" style="117" customWidth="1"/>
    <col min="2312" max="2312" width="16.44140625" style="117" customWidth="1"/>
    <col min="2313" max="2313" width="9.44140625" style="117" bestFit="1" customWidth="1"/>
    <col min="2314" max="2314" width="17.6640625" style="117" customWidth="1"/>
    <col min="2315" max="2315" width="14.77734375" style="117" bestFit="1" customWidth="1"/>
    <col min="2316" max="2526" width="8.88671875" style="117"/>
    <col min="2527" max="2527" width="24.109375" style="117" customWidth="1"/>
    <col min="2528" max="2530" width="16.44140625" style="117" customWidth="1"/>
    <col min="2531" max="2531" width="18" style="117" customWidth="1"/>
    <col min="2532" max="2532" width="16.44140625" style="117" customWidth="1"/>
    <col min="2533" max="2533" width="4" style="117" customWidth="1"/>
    <col min="2534" max="2536" width="9.33203125" style="117" customWidth="1"/>
    <col min="2537" max="2537" width="22.44140625" style="117" customWidth="1"/>
    <col min="2538" max="2538" width="3.77734375" style="117" customWidth="1"/>
    <col min="2539" max="2539" width="16.44140625" style="117" customWidth="1"/>
    <col min="2540" max="2540" width="17.33203125" style="117" customWidth="1"/>
    <col min="2541" max="2544" width="16.44140625" style="117" customWidth="1"/>
    <col min="2545" max="2546" width="9.33203125" style="117" customWidth="1"/>
    <col min="2547" max="2547" width="18.77734375" style="117" customWidth="1"/>
    <col min="2548" max="2548" width="16.44140625" style="117" customWidth="1"/>
    <col min="2549" max="2549" width="17.77734375" style="117" customWidth="1"/>
    <col min="2550" max="2552" width="16.44140625" style="117" customWidth="1"/>
    <col min="2553" max="2553" width="17.77734375" style="117" bestFit="1" customWidth="1"/>
    <col min="2554" max="2554" width="16.44140625" style="117" customWidth="1"/>
    <col min="2555" max="2555" width="21" style="117" customWidth="1"/>
    <col min="2556" max="2556" width="16.44140625" style="117" customWidth="1"/>
    <col min="2557" max="2557" width="18.33203125" style="117" bestFit="1" customWidth="1"/>
    <col min="2558" max="2558" width="19.109375" style="117" customWidth="1"/>
    <col min="2559" max="2560" width="18.33203125" style="117" customWidth="1"/>
    <col min="2561" max="2561" width="8.88671875" style="117"/>
    <col min="2562" max="2563" width="16.77734375" style="117" customWidth="1"/>
    <col min="2564" max="2565" width="11.6640625" style="117" customWidth="1"/>
    <col min="2566" max="2566" width="8.88671875" style="117"/>
    <col min="2567" max="2567" width="18.33203125" style="117" customWidth="1"/>
    <col min="2568" max="2568" width="16.44140625" style="117" customWidth="1"/>
    <col min="2569" max="2569" width="9.44140625" style="117" bestFit="1" customWidth="1"/>
    <col min="2570" max="2570" width="17.6640625" style="117" customWidth="1"/>
    <col min="2571" max="2571" width="14.77734375" style="117" bestFit="1" customWidth="1"/>
    <col min="2572" max="2782" width="8.88671875" style="117"/>
    <col min="2783" max="2783" width="24.109375" style="117" customWidth="1"/>
    <col min="2784" max="2786" width="16.44140625" style="117" customWidth="1"/>
    <col min="2787" max="2787" width="18" style="117" customWidth="1"/>
    <col min="2788" max="2788" width="16.44140625" style="117" customWidth="1"/>
    <col min="2789" max="2789" width="4" style="117" customWidth="1"/>
    <col min="2790" max="2792" width="9.33203125" style="117" customWidth="1"/>
    <col min="2793" max="2793" width="22.44140625" style="117" customWidth="1"/>
    <col min="2794" max="2794" width="3.77734375" style="117" customWidth="1"/>
    <col min="2795" max="2795" width="16.44140625" style="117" customWidth="1"/>
    <col min="2796" max="2796" width="17.33203125" style="117" customWidth="1"/>
    <col min="2797" max="2800" width="16.44140625" style="117" customWidth="1"/>
    <col min="2801" max="2802" width="9.33203125" style="117" customWidth="1"/>
    <col min="2803" max="2803" width="18.77734375" style="117" customWidth="1"/>
    <col min="2804" max="2804" width="16.44140625" style="117" customWidth="1"/>
    <col min="2805" max="2805" width="17.77734375" style="117" customWidth="1"/>
    <col min="2806" max="2808" width="16.44140625" style="117" customWidth="1"/>
    <col min="2809" max="2809" width="17.77734375" style="117" bestFit="1" customWidth="1"/>
    <col min="2810" max="2810" width="16.44140625" style="117" customWidth="1"/>
    <col min="2811" max="2811" width="21" style="117" customWidth="1"/>
    <col min="2812" max="2812" width="16.44140625" style="117" customWidth="1"/>
    <col min="2813" max="2813" width="18.33203125" style="117" bestFit="1" customWidth="1"/>
    <col min="2814" max="2814" width="19.109375" style="117" customWidth="1"/>
    <col min="2815" max="2816" width="18.33203125" style="117" customWidth="1"/>
    <col min="2817" max="2817" width="8.88671875" style="117"/>
    <col min="2818" max="2819" width="16.77734375" style="117" customWidth="1"/>
    <col min="2820" max="2821" width="11.6640625" style="117" customWidth="1"/>
    <col min="2822" max="2822" width="8.88671875" style="117"/>
    <col min="2823" max="2823" width="18.33203125" style="117" customWidth="1"/>
    <col min="2824" max="2824" width="16.44140625" style="117" customWidth="1"/>
    <col min="2825" max="2825" width="9.44140625" style="117" bestFit="1" customWidth="1"/>
    <col min="2826" max="2826" width="17.6640625" style="117" customWidth="1"/>
    <col min="2827" max="2827" width="14.77734375" style="117" bestFit="1" customWidth="1"/>
    <col min="2828" max="3038" width="8.88671875" style="117"/>
    <col min="3039" max="3039" width="24.109375" style="117" customWidth="1"/>
    <col min="3040" max="3042" width="16.44140625" style="117" customWidth="1"/>
    <col min="3043" max="3043" width="18" style="117" customWidth="1"/>
    <col min="3044" max="3044" width="16.44140625" style="117" customWidth="1"/>
    <col min="3045" max="3045" width="4" style="117" customWidth="1"/>
    <col min="3046" max="3048" width="9.33203125" style="117" customWidth="1"/>
    <col min="3049" max="3049" width="22.44140625" style="117" customWidth="1"/>
    <col min="3050" max="3050" width="3.77734375" style="117" customWidth="1"/>
    <col min="3051" max="3051" width="16.44140625" style="117" customWidth="1"/>
    <col min="3052" max="3052" width="17.33203125" style="117" customWidth="1"/>
    <col min="3053" max="3056" width="16.44140625" style="117" customWidth="1"/>
    <col min="3057" max="3058" width="9.33203125" style="117" customWidth="1"/>
    <col min="3059" max="3059" width="18.77734375" style="117" customWidth="1"/>
    <col min="3060" max="3060" width="16.44140625" style="117" customWidth="1"/>
    <col min="3061" max="3061" width="17.77734375" style="117" customWidth="1"/>
    <col min="3062" max="3064" width="16.44140625" style="117" customWidth="1"/>
    <col min="3065" max="3065" width="17.77734375" style="117" bestFit="1" customWidth="1"/>
    <col min="3066" max="3066" width="16.44140625" style="117" customWidth="1"/>
    <col min="3067" max="3067" width="21" style="117" customWidth="1"/>
    <col min="3068" max="3068" width="16.44140625" style="117" customWidth="1"/>
    <col min="3069" max="3069" width="18.33203125" style="117" bestFit="1" customWidth="1"/>
    <col min="3070" max="3070" width="19.109375" style="117" customWidth="1"/>
    <col min="3071" max="3072" width="18.33203125" style="117" customWidth="1"/>
    <col min="3073" max="3073" width="8.88671875" style="117"/>
    <col min="3074" max="3075" width="16.77734375" style="117" customWidth="1"/>
    <col min="3076" max="3077" width="11.6640625" style="117" customWidth="1"/>
    <col min="3078" max="3078" width="8.88671875" style="117"/>
    <col min="3079" max="3079" width="18.33203125" style="117" customWidth="1"/>
    <col min="3080" max="3080" width="16.44140625" style="117" customWidth="1"/>
    <col min="3081" max="3081" width="9.44140625" style="117" bestFit="1" customWidth="1"/>
    <col min="3082" max="3082" width="17.6640625" style="117" customWidth="1"/>
    <col min="3083" max="3083" width="14.77734375" style="117" bestFit="1" customWidth="1"/>
    <col min="3084" max="3294" width="8.88671875" style="117"/>
    <col min="3295" max="3295" width="24.109375" style="117" customWidth="1"/>
    <col min="3296" max="3298" width="16.44140625" style="117" customWidth="1"/>
    <col min="3299" max="3299" width="18" style="117" customWidth="1"/>
    <col min="3300" max="3300" width="16.44140625" style="117" customWidth="1"/>
    <col min="3301" max="3301" width="4" style="117" customWidth="1"/>
    <col min="3302" max="3304" width="9.33203125" style="117" customWidth="1"/>
    <col min="3305" max="3305" width="22.44140625" style="117" customWidth="1"/>
    <col min="3306" max="3306" width="3.77734375" style="117" customWidth="1"/>
    <col min="3307" max="3307" width="16.44140625" style="117" customWidth="1"/>
    <col min="3308" max="3308" width="17.33203125" style="117" customWidth="1"/>
    <col min="3309" max="3312" width="16.44140625" style="117" customWidth="1"/>
    <col min="3313" max="3314" width="9.33203125" style="117" customWidth="1"/>
    <col min="3315" max="3315" width="18.77734375" style="117" customWidth="1"/>
    <col min="3316" max="3316" width="16.44140625" style="117" customWidth="1"/>
    <col min="3317" max="3317" width="17.77734375" style="117" customWidth="1"/>
    <col min="3318" max="3320" width="16.44140625" style="117" customWidth="1"/>
    <col min="3321" max="3321" width="17.77734375" style="117" bestFit="1" customWidth="1"/>
    <col min="3322" max="3322" width="16.44140625" style="117" customWidth="1"/>
    <col min="3323" max="3323" width="21" style="117" customWidth="1"/>
    <col min="3324" max="3324" width="16.44140625" style="117" customWidth="1"/>
    <col min="3325" max="3325" width="18.33203125" style="117" bestFit="1" customWidth="1"/>
    <col min="3326" max="3326" width="19.109375" style="117" customWidth="1"/>
    <col min="3327" max="3328" width="18.33203125" style="117" customWidth="1"/>
    <col min="3329" max="3329" width="8.88671875" style="117"/>
    <col min="3330" max="3331" width="16.77734375" style="117" customWidth="1"/>
    <col min="3332" max="3333" width="11.6640625" style="117" customWidth="1"/>
    <col min="3334" max="3334" width="8.88671875" style="117"/>
    <col min="3335" max="3335" width="18.33203125" style="117" customWidth="1"/>
    <col min="3336" max="3336" width="16.44140625" style="117" customWidth="1"/>
    <col min="3337" max="3337" width="9.44140625" style="117" bestFit="1" customWidth="1"/>
    <col min="3338" max="3338" width="17.6640625" style="117" customWidth="1"/>
    <col min="3339" max="3339" width="14.77734375" style="117" bestFit="1" customWidth="1"/>
    <col min="3340" max="3550" width="8.88671875" style="117"/>
    <col min="3551" max="3551" width="24.109375" style="117" customWidth="1"/>
    <col min="3552" max="3554" width="16.44140625" style="117" customWidth="1"/>
    <col min="3555" max="3555" width="18" style="117" customWidth="1"/>
    <col min="3556" max="3556" width="16.44140625" style="117" customWidth="1"/>
    <col min="3557" max="3557" width="4" style="117" customWidth="1"/>
    <col min="3558" max="3560" width="9.33203125" style="117" customWidth="1"/>
    <col min="3561" max="3561" width="22.44140625" style="117" customWidth="1"/>
    <col min="3562" max="3562" width="3.77734375" style="117" customWidth="1"/>
    <col min="3563" max="3563" width="16.44140625" style="117" customWidth="1"/>
    <col min="3564" max="3564" width="17.33203125" style="117" customWidth="1"/>
    <col min="3565" max="3568" width="16.44140625" style="117" customWidth="1"/>
    <col min="3569" max="3570" width="9.33203125" style="117" customWidth="1"/>
    <col min="3571" max="3571" width="18.77734375" style="117" customWidth="1"/>
    <col min="3572" max="3572" width="16.44140625" style="117" customWidth="1"/>
    <col min="3573" max="3573" width="17.77734375" style="117" customWidth="1"/>
    <col min="3574" max="3576" width="16.44140625" style="117" customWidth="1"/>
    <col min="3577" max="3577" width="17.77734375" style="117" bestFit="1" customWidth="1"/>
    <col min="3578" max="3578" width="16.44140625" style="117" customWidth="1"/>
    <col min="3579" max="3579" width="21" style="117" customWidth="1"/>
    <col min="3580" max="3580" width="16.44140625" style="117" customWidth="1"/>
    <col min="3581" max="3581" width="18.33203125" style="117" bestFit="1" customWidth="1"/>
    <col min="3582" max="3582" width="19.109375" style="117" customWidth="1"/>
    <col min="3583" max="3584" width="18.33203125" style="117" customWidth="1"/>
    <col min="3585" max="3585" width="8.88671875" style="117"/>
    <col min="3586" max="3587" width="16.77734375" style="117" customWidth="1"/>
    <col min="3588" max="3589" width="11.6640625" style="117" customWidth="1"/>
    <col min="3590" max="3590" width="8.88671875" style="117"/>
    <col min="3591" max="3591" width="18.33203125" style="117" customWidth="1"/>
    <col min="3592" max="3592" width="16.44140625" style="117" customWidth="1"/>
    <col min="3593" max="3593" width="9.44140625" style="117" bestFit="1" customWidth="1"/>
    <col min="3594" max="3594" width="17.6640625" style="117" customWidth="1"/>
    <col min="3595" max="3595" width="14.77734375" style="117" bestFit="1" customWidth="1"/>
    <col min="3596" max="3806" width="8.88671875" style="117"/>
    <col min="3807" max="3807" width="24.109375" style="117" customWidth="1"/>
    <col min="3808" max="3810" width="16.44140625" style="117" customWidth="1"/>
    <col min="3811" max="3811" width="18" style="117" customWidth="1"/>
    <col min="3812" max="3812" width="16.44140625" style="117" customWidth="1"/>
    <col min="3813" max="3813" width="4" style="117" customWidth="1"/>
    <col min="3814" max="3816" width="9.33203125" style="117" customWidth="1"/>
    <col min="3817" max="3817" width="22.44140625" style="117" customWidth="1"/>
    <col min="3818" max="3818" width="3.77734375" style="117" customWidth="1"/>
    <col min="3819" max="3819" width="16.44140625" style="117" customWidth="1"/>
    <col min="3820" max="3820" width="17.33203125" style="117" customWidth="1"/>
    <col min="3821" max="3824" width="16.44140625" style="117" customWidth="1"/>
    <col min="3825" max="3826" width="9.33203125" style="117" customWidth="1"/>
    <col min="3827" max="3827" width="18.77734375" style="117" customWidth="1"/>
    <col min="3828" max="3828" width="16.44140625" style="117" customWidth="1"/>
    <col min="3829" max="3829" width="17.77734375" style="117" customWidth="1"/>
    <col min="3830" max="3832" width="16.44140625" style="117" customWidth="1"/>
    <col min="3833" max="3833" width="17.77734375" style="117" bestFit="1" customWidth="1"/>
    <col min="3834" max="3834" width="16.44140625" style="117" customWidth="1"/>
    <col min="3835" max="3835" width="21" style="117" customWidth="1"/>
    <col min="3836" max="3836" width="16.44140625" style="117" customWidth="1"/>
    <col min="3837" max="3837" width="18.33203125" style="117" bestFit="1" customWidth="1"/>
    <col min="3838" max="3838" width="19.109375" style="117" customWidth="1"/>
    <col min="3839" max="3840" width="18.33203125" style="117" customWidth="1"/>
    <col min="3841" max="3841" width="8.88671875" style="117"/>
    <col min="3842" max="3843" width="16.77734375" style="117" customWidth="1"/>
    <col min="3844" max="3845" width="11.6640625" style="117" customWidth="1"/>
    <col min="3846" max="3846" width="8.88671875" style="117"/>
    <col min="3847" max="3847" width="18.33203125" style="117" customWidth="1"/>
    <col min="3848" max="3848" width="16.44140625" style="117" customWidth="1"/>
    <col min="3849" max="3849" width="9.44140625" style="117" bestFit="1" customWidth="1"/>
    <col min="3850" max="3850" width="17.6640625" style="117" customWidth="1"/>
    <col min="3851" max="3851" width="14.77734375" style="117" bestFit="1" customWidth="1"/>
    <col min="3852" max="4062" width="8.88671875" style="117"/>
    <col min="4063" max="4063" width="24.109375" style="117" customWidth="1"/>
    <col min="4064" max="4066" width="16.44140625" style="117" customWidth="1"/>
    <col min="4067" max="4067" width="18" style="117" customWidth="1"/>
    <col min="4068" max="4068" width="16.44140625" style="117" customWidth="1"/>
    <col min="4069" max="4069" width="4" style="117" customWidth="1"/>
    <col min="4070" max="4072" width="9.33203125" style="117" customWidth="1"/>
    <col min="4073" max="4073" width="22.44140625" style="117" customWidth="1"/>
    <col min="4074" max="4074" width="3.77734375" style="117" customWidth="1"/>
    <col min="4075" max="4075" width="16.44140625" style="117" customWidth="1"/>
    <col min="4076" max="4076" width="17.33203125" style="117" customWidth="1"/>
    <col min="4077" max="4080" width="16.44140625" style="117" customWidth="1"/>
    <col min="4081" max="4082" width="9.33203125" style="117" customWidth="1"/>
    <col min="4083" max="4083" width="18.77734375" style="117" customWidth="1"/>
    <col min="4084" max="4084" width="16.44140625" style="117" customWidth="1"/>
    <col min="4085" max="4085" width="17.77734375" style="117" customWidth="1"/>
    <col min="4086" max="4088" width="16.44140625" style="117" customWidth="1"/>
    <col min="4089" max="4089" width="17.77734375" style="117" bestFit="1" customWidth="1"/>
    <col min="4090" max="4090" width="16.44140625" style="117" customWidth="1"/>
    <col min="4091" max="4091" width="21" style="117" customWidth="1"/>
    <col min="4092" max="4092" width="16.44140625" style="117" customWidth="1"/>
    <col min="4093" max="4093" width="18.33203125" style="117" bestFit="1" customWidth="1"/>
    <col min="4094" max="4094" width="19.109375" style="117" customWidth="1"/>
    <col min="4095" max="4096" width="18.33203125" style="117" customWidth="1"/>
    <col min="4097" max="4097" width="8.88671875" style="117"/>
    <col min="4098" max="4099" width="16.77734375" style="117" customWidth="1"/>
    <col min="4100" max="4101" width="11.6640625" style="117" customWidth="1"/>
    <col min="4102" max="4102" width="8.88671875" style="117"/>
    <col min="4103" max="4103" width="18.33203125" style="117" customWidth="1"/>
    <col min="4104" max="4104" width="16.44140625" style="117" customWidth="1"/>
    <col min="4105" max="4105" width="9.44140625" style="117" bestFit="1" customWidth="1"/>
    <col min="4106" max="4106" width="17.6640625" style="117" customWidth="1"/>
    <col min="4107" max="4107" width="14.77734375" style="117" bestFit="1" customWidth="1"/>
    <col min="4108" max="4318" width="8.88671875" style="117"/>
    <col min="4319" max="4319" width="24.109375" style="117" customWidth="1"/>
    <col min="4320" max="4322" width="16.44140625" style="117" customWidth="1"/>
    <col min="4323" max="4323" width="18" style="117" customWidth="1"/>
    <col min="4324" max="4324" width="16.44140625" style="117" customWidth="1"/>
    <col min="4325" max="4325" width="4" style="117" customWidth="1"/>
    <col min="4326" max="4328" width="9.33203125" style="117" customWidth="1"/>
    <col min="4329" max="4329" width="22.44140625" style="117" customWidth="1"/>
    <col min="4330" max="4330" width="3.77734375" style="117" customWidth="1"/>
    <col min="4331" max="4331" width="16.44140625" style="117" customWidth="1"/>
    <col min="4332" max="4332" width="17.33203125" style="117" customWidth="1"/>
    <col min="4333" max="4336" width="16.44140625" style="117" customWidth="1"/>
    <col min="4337" max="4338" width="9.33203125" style="117" customWidth="1"/>
    <col min="4339" max="4339" width="18.77734375" style="117" customWidth="1"/>
    <col min="4340" max="4340" width="16.44140625" style="117" customWidth="1"/>
    <col min="4341" max="4341" width="17.77734375" style="117" customWidth="1"/>
    <col min="4342" max="4344" width="16.44140625" style="117" customWidth="1"/>
    <col min="4345" max="4345" width="17.77734375" style="117" bestFit="1" customWidth="1"/>
    <col min="4346" max="4346" width="16.44140625" style="117" customWidth="1"/>
    <col min="4347" max="4347" width="21" style="117" customWidth="1"/>
    <col min="4348" max="4348" width="16.44140625" style="117" customWidth="1"/>
    <col min="4349" max="4349" width="18.33203125" style="117" bestFit="1" customWidth="1"/>
    <col min="4350" max="4350" width="19.109375" style="117" customWidth="1"/>
    <col min="4351" max="4352" width="18.33203125" style="117" customWidth="1"/>
    <col min="4353" max="4353" width="8.88671875" style="117"/>
    <col min="4354" max="4355" width="16.77734375" style="117" customWidth="1"/>
    <col min="4356" max="4357" width="11.6640625" style="117" customWidth="1"/>
    <col min="4358" max="4358" width="8.88671875" style="117"/>
    <col min="4359" max="4359" width="18.33203125" style="117" customWidth="1"/>
    <col min="4360" max="4360" width="16.44140625" style="117" customWidth="1"/>
    <col min="4361" max="4361" width="9.44140625" style="117" bestFit="1" customWidth="1"/>
    <col min="4362" max="4362" width="17.6640625" style="117" customWidth="1"/>
    <col min="4363" max="4363" width="14.77734375" style="117" bestFit="1" customWidth="1"/>
    <col min="4364" max="4574" width="8.88671875" style="117"/>
    <col min="4575" max="4575" width="24.109375" style="117" customWidth="1"/>
    <col min="4576" max="4578" width="16.44140625" style="117" customWidth="1"/>
    <col min="4579" max="4579" width="18" style="117" customWidth="1"/>
    <col min="4580" max="4580" width="16.44140625" style="117" customWidth="1"/>
    <col min="4581" max="4581" width="4" style="117" customWidth="1"/>
    <col min="4582" max="4584" width="9.33203125" style="117" customWidth="1"/>
    <col min="4585" max="4585" width="22.44140625" style="117" customWidth="1"/>
    <col min="4586" max="4586" width="3.77734375" style="117" customWidth="1"/>
    <col min="4587" max="4587" width="16.44140625" style="117" customWidth="1"/>
    <col min="4588" max="4588" width="17.33203125" style="117" customWidth="1"/>
    <col min="4589" max="4592" width="16.44140625" style="117" customWidth="1"/>
    <col min="4593" max="4594" width="9.33203125" style="117" customWidth="1"/>
    <col min="4595" max="4595" width="18.77734375" style="117" customWidth="1"/>
    <col min="4596" max="4596" width="16.44140625" style="117" customWidth="1"/>
    <col min="4597" max="4597" width="17.77734375" style="117" customWidth="1"/>
    <col min="4598" max="4600" width="16.44140625" style="117" customWidth="1"/>
    <col min="4601" max="4601" width="17.77734375" style="117" bestFit="1" customWidth="1"/>
    <col min="4602" max="4602" width="16.44140625" style="117" customWidth="1"/>
    <col min="4603" max="4603" width="21" style="117" customWidth="1"/>
    <col min="4604" max="4604" width="16.44140625" style="117" customWidth="1"/>
    <col min="4605" max="4605" width="18.33203125" style="117" bestFit="1" customWidth="1"/>
    <col min="4606" max="4606" width="19.109375" style="117" customWidth="1"/>
    <col min="4607" max="4608" width="18.33203125" style="117" customWidth="1"/>
    <col min="4609" max="4609" width="8.88671875" style="117"/>
    <col min="4610" max="4611" width="16.77734375" style="117" customWidth="1"/>
    <col min="4612" max="4613" width="11.6640625" style="117" customWidth="1"/>
    <col min="4614" max="4614" width="8.88671875" style="117"/>
    <col min="4615" max="4615" width="18.33203125" style="117" customWidth="1"/>
    <col min="4616" max="4616" width="16.44140625" style="117" customWidth="1"/>
    <col min="4617" max="4617" width="9.44140625" style="117" bestFit="1" customWidth="1"/>
    <col min="4618" max="4618" width="17.6640625" style="117" customWidth="1"/>
    <col min="4619" max="4619" width="14.77734375" style="117" bestFit="1" customWidth="1"/>
    <col min="4620" max="4830" width="8.88671875" style="117"/>
    <col min="4831" max="4831" width="24.109375" style="117" customWidth="1"/>
    <col min="4832" max="4834" width="16.44140625" style="117" customWidth="1"/>
    <col min="4835" max="4835" width="18" style="117" customWidth="1"/>
    <col min="4836" max="4836" width="16.44140625" style="117" customWidth="1"/>
    <col min="4837" max="4837" width="4" style="117" customWidth="1"/>
    <col min="4838" max="4840" width="9.33203125" style="117" customWidth="1"/>
    <col min="4841" max="4841" width="22.44140625" style="117" customWidth="1"/>
    <col min="4842" max="4842" width="3.77734375" style="117" customWidth="1"/>
    <col min="4843" max="4843" width="16.44140625" style="117" customWidth="1"/>
    <col min="4844" max="4844" width="17.33203125" style="117" customWidth="1"/>
    <col min="4845" max="4848" width="16.44140625" style="117" customWidth="1"/>
    <col min="4849" max="4850" width="9.33203125" style="117" customWidth="1"/>
    <col min="4851" max="4851" width="18.77734375" style="117" customWidth="1"/>
    <col min="4852" max="4852" width="16.44140625" style="117" customWidth="1"/>
    <col min="4853" max="4853" width="17.77734375" style="117" customWidth="1"/>
    <col min="4854" max="4856" width="16.44140625" style="117" customWidth="1"/>
    <col min="4857" max="4857" width="17.77734375" style="117" bestFit="1" customWidth="1"/>
    <col min="4858" max="4858" width="16.44140625" style="117" customWidth="1"/>
    <col min="4859" max="4859" width="21" style="117" customWidth="1"/>
    <col min="4860" max="4860" width="16.44140625" style="117" customWidth="1"/>
    <col min="4861" max="4861" width="18.33203125" style="117" bestFit="1" customWidth="1"/>
    <col min="4862" max="4862" width="19.109375" style="117" customWidth="1"/>
    <col min="4863" max="4864" width="18.33203125" style="117" customWidth="1"/>
    <col min="4865" max="4865" width="8.88671875" style="117"/>
    <col min="4866" max="4867" width="16.77734375" style="117" customWidth="1"/>
    <col min="4868" max="4869" width="11.6640625" style="117" customWidth="1"/>
    <col min="4870" max="4870" width="8.88671875" style="117"/>
    <col min="4871" max="4871" width="18.33203125" style="117" customWidth="1"/>
    <col min="4872" max="4872" width="16.44140625" style="117" customWidth="1"/>
    <col min="4873" max="4873" width="9.44140625" style="117" bestFit="1" customWidth="1"/>
    <col min="4874" max="4874" width="17.6640625" style="117" customWidth="1"/>
    <col min="4875" max="4875" width="14.77734375" style="117" bestFit="1" customWidth="1"/>
    <col min="4876" max="5086" width="8.88671875" style="117"/>
    <col min="5087" max="5087" width="24.109375" style="117" customWidth="1"/>
    <col min="5088" max="5090" width="16.44140625" style="117" customWidth="1"/>
    <col min="5091" max="5091" width="18" style="117" customWidth="1"/>
    <col min="5092" max="5092" width="16.44140625" style="117" customWidth="1"/>
    <col min="5093" max="5093" width="4" style="117" customWidth="1"/>
    <col min="5094" max="5096" width="9.33203125" style="117" customWidth="1"/>
    <col min="5097" max="5097" width="22.44140625" style="117" customWidth="1"/>
    <col min="5098" max="5098" width="3.77734375" style="117" customWidth="1"/>
    <col min="5099" max="5099" width="16.44140625" style="117" customWidth="1"/>
    <col min="5100" max="5100" width="17.33203125" style="117" customWidth="1"/>
    <col min="5101" max="5104" width="16.44140625" style="117" customWidth="1"/>
    <col min="5105" max="5106" width="9.33203125" style="117" customWidth="1"/>
    <col min="5107" max="5107" width="18.77734375" style="117" customWidth="1"/>
    <col min="5108" max="5108" width="16.44140625" style="117" customWidth="1"/>
    <col min="5109" max="5109" width="17.77734375" style="117" customWidth="1"/>
    <col min="5110" max="5112" width="16.44140625" style="117" customWidth="1"/>
    <col min="5113" max="5113" width="17.77734375" style="117" bestFit="1" customWidth="1"/>
    <col min="5114" max="5114" width="16.44140625" style="117" customWidth="1"/>
    <col min="5115" max="5115" width="21" style="117" customWidth="1"/>
    <col min="5116" max="5116" width="16.44140625" style="117" customWidth="1"/>
    <col min="5117" max="5117" width="18.33203125" style="117" bestFit="1" customWidth="1"/>
    <col min="5118" max="5118" width="19.109375" style="117" customWidth="1"/>
    <col min="5119" max="5120" width="18.33203125" style="117" customWidth="1"/>
    <col min="5121" max="5121" width="8.88671875" style="117"/>
    <col min="5122" max="5123" width="16.77734375" style="117" customWidth="1"/>
    <col min="5124" max="5125" width="11.6640625" style="117" customWidth="1"/>
    <col min="5126" max="5126" width="8.88671875" style="117"/>
    <col min="5127" max="5127" width="18.33203125" style="117" customWidth="1"/>
    <col min="5128" max="5128" width="16.44140625" style="117" customWidth="1"/>
    <col min="5129" max="5129" width="9.44140625" style="117" bestFit="1" customWidth="1"/>
    <col min="5130" max="5130" width="17.6640625" style="117" customWidth="1"/>
    <col min="5131" max="5131" width="14.77734375" style="117" bestFit="1" customWidth="1"/>
    <col min="5132" max="5342" width="8.88671875" style="117"/>
    <col min="5343" max="5343" width="24.109375" style="117" customWidth="1"/>
    <col min="5344" max="5346" width="16.44140625" style="117" customWidth="1"/>
    <col min="5347" max="5347" width="18" style="117" customWidth="1"/>
    <col min="5348" max="5348" width="16.44140625" style="117" customWidth="1"/>
    <col min="5349" max="5349" width="4" style="117" customWidth="1"/>
    <col min="5350" max="5352" width="9.33203125" style="117" customWidth="1"/>
    <col min="5353" max="5353" width="22.44140625" style="117" customWidth="1"/>
    <col min="5354" max="5354" width="3.77734375" style="117" customWidth="1"/>
    <col min="5355" max="5355" width="16.44140625" style="117" customWidth="1"/>
    <col min="5356" max="5356" width="17.33203125" style="117" customWidth="1"/>
    <col min="5357" max="5360" width="16.44140625" style="117" customWidth="1"/>
    <col min="5361" max="5362" width="9.33203125" style="117" customWidth="1"/>
    <col min="5363" max="5363" width="18.77734375" style="117" customWidth="1"/>
    <col min="5364" max="5364" width="16.44140625" style="117" customWidth="1"/>
    <col min="5365" max="5365" width="17.77734375" style="117" customWidth="1"/>
    <col min="5366" max="5368" width="16.44140625" style="117" customWidth="1"/>
    <col min="5369" max="5369" width="17.77734375" style="117" bestFit="1" customWidth="1"/>
    <col min="5370" max="5370" width="16.44140625" style="117" customWidth="1"/>
    <col min="5371" max="5371" width="21" style="117" customWidth="1"/>
    <col min="5372" max="5372" width="16.44140625" style="117" customWidth="1"/>
    <col min="5373" max="5373" width="18.33203125" style="117" bestFit="1" customWidth="1"/>
    <col min="5374" max="5374" width="19.109375" style="117" customWidth="1"/>
    <col min="5375" max="5376" width="18.33203125" style="117" customWidth="1"/>
    <col min="5377" max="5377" width="8.88671875" style="117"/>
    <col min="5378" max="5379" width="16.77734375" style="117" customWidth="1"/>
    <col min="5380" max="5381" width="11.6640625" style="117" customWidth="1"/>
    <col min="5382" max="5382" width="8.88671875" style="117"/>
    <col min="5383" max="5383" width="18.33203125" style="117" customWidth="1"/>
    <col min="5384" max="5384" width="16.44140625" style="117" customWidth="1"/>
    <col min="5385" max="5385" width="9.44140625" style="117" bestFit="1" customWidth="1"/>
    <col min="5386" max="5386" width="17.6640625" style="117" customWidth="1"/>
    <col min="5387" max="5387" width="14.77734375" style="117" bestFit="1" customWidth="1"/>
    <col min="5388" max="5598" width="8.88671875" style="117"/>
    <col min="5599" max="5599" width="24.109375" style="117" customWidth="1"/>
    <col min="5600" max="5602" width="16.44140625" style="117" customWidth="1"/>
    <col min="5603" max="5603" width="18" style="117" customWidth="1"/>
    <col min="5604" max="5604" width="16.44140625" style="117" customWidth="1"/>
    <col min="5605" max="5605" width="4" style="117" customWidth="1"/>
    <col min="5606" max="5608" width="9.33203125" style="117" customWidth="1"/>
    <col min="5609" max="5609" width="22.44140625" style="117" customWidth="1"/>
    <col min="5610" max="5610" width="3.77734375" style="117" customWidth="1"/>
    <col min="5611" max="5611" width="16.44140625" style="117" customWidth="1"/>
    <col min="5612" max="5612" width="17.33203125" style="117" customWidth="1"/>
    <col min="5613" max="5616" width="16.44140625" style="117" customWidth="1"/>
    <col min="5617" max="5618" width="9.33203125" style="117" customWidth="1"/>
    <col min="5619" max="5619" width="18.77734375" style="117" customWidth="1"/>
    <col min="5620" max="5620" width="16.44140625" style="117" customWidth="1"/>
    <col min="5621" max="5621" width="17.77734375" style="117" customWidth="1"/>
    <col min="5622" max="5624" width="16.44140625" style="117" customWidth="1"/>
    <col min="5625" max="5625" width="17.77734375" style="117" bestFit="1" customWidth="1"/>
    <col min="5626" max="5626" width="16.44140625" style="117" customWidth="1"/>
    <col min="5627" max="5627" width="21" style="117" customWidth="1"/>
    <col min="5628" max="5628" width="16.44140625" style="117" customWidth="1"/>
    <col min="5629" max="5629" width="18.33203125" style="117" bestFit="1" customWidth="1"/>
    <col min="5630" max="5630" width="19.109375" style="117" customWidth="1"/>
    <col min="5631" max="5632" width="18.33203125" style="117" customWidth="1"/>
    <col min="5633" max="5633" width="8.88671875" style="117"/>
    <col min="5634" max="5635" width="16.77734375" style="117" customWidth="1"/>
    <col min="5636" max="5637" width="11.6640625" style="117" customWidth="1"/>
    <col min="5638" max="5638" width="8.88671875" style="117"/>
    <col min="5639" max="5639" width="18.33203125" style="117" customWidth="1"/>
    <col min="5640" max="5640" width="16.44140625" style="117" customWidth="1"/>
    <col min="5641" max="5641" width="9.44140625" style="117" bestFit="1" customWidth="1"/>
    <col min="5642" max="5642" width="17.6640625" style="117" customWidth="1"/>
    <col min="5643" max="5643" width="14.77734375" style="117" bestFit="1" customWidth="1"/>
    <col min="5644" max="5854" width="8.88671875" style="117"/>
    <col min="5855" max="5855" width="24.109375" style="117" customWidth="1"/>
    <col min="5856" max="5858" width="16.44140625" style="117" customWidth="1"/>
    <col min="5859" max="5859" width="18" style="117" customWidth="1"/>
    <col min="5860" max="5860" width="16.44140625" style="117" customWidth="1"/>
    <col min="5861" max="5861" width="4" style="117" customWidth="1"/>
    <col min="5862" max="5864" width="9.33203125" style="117" customWidth="1"/>
    <col min="5865" max="5865" width="22.44140625" style="117" customWidth="1"/>
    <col min="5866" max="5866" width="3.77734375" style="117" customWidth="1"/>
    <col min="5867" max="5867" width="16.44140625" style="117" customWidth="1"/>
    <col min="5868" max="5868" width="17.33203125" style="117" customWidth="1"/>
    <col min="5869" max="5872" width="16.44140625" style="117" customWidth="1"/>
    <col min="5873" max="5874" width="9.33203125" style="117" customWidth="1"/>
    <col min="5875" max="5875" width="18.77734375" style="117" customWidth="1"/>
    <col min="5876" max="5876" width="16.44140625" style="117" customWidth="1"/>
    <col min="5877" max="5877" width="17.77734375" style="117" customWidth="1"/>
    <col min="5878" max="5880" width="16.44140625" style="117" customWidth="1"/>
    <col min="5881" max="5881" width="17.77734375" style="117" bestFit="1" customWidth="1"/>
    <col min="5882" max="5882" width="16.44140625" style="117" customWidth="1"/>
    <col min="5883" max="5883" width="21" style="117" customWidth="1"/>
    <col min="5884" max="5884" width="16.44140625" style="117" customWidth="1"/>
    <col min="5885" max="5885" width="18.33203125" style="117" bestFit="1" customWidth="1"/>
    <col min="5886" max="5886" width="19.109375" style="117" customWidth="1"/>
    <col min="5887" max="5888" width="18.33203125" style="117" customWidth="1"/>
    <col min="5889" max="5889" width="8.88671875" style="117"/>
    <col min="5890" max="5891" width="16.77734375" style="117" customWidth="1"/>
    <col min="5892" max="5893" width="11.6640625" style="117" customWidth="1"/>
    <col min="5894" max="5894" width="8.88671875" style="117"/>
    <col min="5895" max="5895" width="18.33203125" style="117" customWidth="1"/>
    <col min="5896" max="5896" width="16.44140625" style="117" customWidth="1"/>
    <col min="5897" max="5897" width="9.44140625" style="117" bestFit="1" customWidth="1"/>
    <col min="5898" max="5898" width="17.6640625" style="117" customWidth="1"/>
    <col min="5899" max="5899" width="14.77734375" style="117" bestFit="1" customWidth="1"/>
    <col min="5900" max="6110" width="8.88671875" style="117"/>
    <col min="6111" max="6111" width="24.109375" style="117" customWidth="1"/>
    <col min="6112" max="6114" width="16.44140625" style="117" customWidth="1"/>
    <col min="6115" max="6115" width="18" style="117" customWidth="1"/>
    <col min="6116" max="6116" width="16.44140625" style="117" customWidth="1"/>
    <col min="6117" max="6117" width="4" style="117" customWidth="1"/>
    <col min="6118" max="6120" width="9.33203125" style="117" customWidth="1"/>
    <col min="6121" max="6121" width="22.44140625" style="117" customWidth="1"/>
    <col min="6122" max="6122" width="3.77734375" style="117" customWidth="1"/>
    <col min="6123" max="6123" width="16.44140625" style="117" customWidth="1"/>
    <col min="6124" max="6124" width="17.33203125" style="117" customWidth="1"/>
    <col min="6125" max="6128" width="16.44140625" style="117" customWidth="1"/>
    <col min="6129" max="6130" width="9.33203125" style="117" customWidth="1"/>
    <col min="6131" max="6131" width="18.77734375" style="117" customWidth="1"/>
    <col min="6132" max="6132" width="16.44140625" style="117" customWidth="1"/>
    <col min="6133" max="6133" width="17.77734375" style="117" customWidth="1"/>
    <col min="6134" max="6136" width="16.44140625" style="117" customWidth="1"/>
    <col min="6137" max="6137" width="17.77734375" style="117" bestFit="1" customWidth="1"/>
    <col min="6138" max="6138" width="16.44140625" style="117" customWidth="1"/>
    <col min="6139" max="6139" width="21" style="117" customWidth="1"/>
    <col min="6140" max="6140" width="16.44140625" style="117" customWidth="1"/>
    <col min="6141" max="6141" width="18.33203125" style="117" bestFit="1" customWidth="1"/>
    <col min="6142" max="6142" width="19.109375" style="117" customWidth="1"/>
    <col min="6143" max="6144" width="18.33203125" style="117" customWidth="1"/>
    <col min="6145" max="6145" width="8.88671875" style="117"/>
    <col min="6146" max="6147" width="16.77734375" style="117" customWidth="1"/>
    <col min="6148" max="6149" width="11.6640625" style="117" customWidth="1"/>
    <col min="6150" max="6150" width="8.88671875" style="117"/>
    <col min="6151" max="6151" width="18.33203125" style="117" customWidth="1"/>
    <col min="6152" max="6152" width="16.44140625" style="117" customWidth="1"/>
    <col min="6153" max="6153" width="9.44140625" style="117" bestFit="1" customWidth="1"/>
    <col min="6154" max="6154" width="17.6640625" style="117" customWidth="1"/>
    <col min="6155" max="6155" width="14.77734375" style="117" bestFit="1" customWidth="1"/>
    <col min="6156" max="6366" width="8.88671875" style="117"/>
    <col min="6367" max="6367" width="24.109375" style="117" customWidth="1"/>
    <col min="6368" max="6370" width="16.44140625" style="117" customWidth="1"/>
    <col min="6371" max="6371" width="18" style="117" customWidth="1"/>
    <col min="6372" max="6372" width="16.44140625" style="117" customWidth="1"/>
    <col min="6373" max="6373" width="4" style="117" customWidth="1"/>
    <col min="6374" max="6376" width="9.33203125" style="117" customWidth="1"/>
    <col min="6377" max="6377" width="22.44140625" style="117" customWidth="1"/>
    <col min="6378" max="6378" width="3.77734375" style="117" customWidth="1"/>
    <col min="6379" max="6379" width="16.44140625" style="117" customWidth="1"/>
    <col min="6380" max="6380" width="17.33203125" style="117" customWidth="1"/>
    <col min="6381" max="6384" width="16.44140625" style="117" customWidth="1"/>
    <col min="6385" max="6386" width="9.33203125" style="117" customWidth="1"/>
    <col min="6387" max="6387" width="18.77734375" style="117" customWidth="1"/>
    <col min="6388" max="6388" width="16.44140625" style="117" customWidth="1"/>
    <col min="6389" max="6389" width="17.77734375" style="117" customWidth="1"/>
    <col min="6390" max="6392" width="16.44140625" style="117" customWidth="1"/>
    <col min="6393" max="6393" width="17.77734375" style="117" bestFit="1" customWidth="1"/>
    <col min="6394" max="6394" width="16.44140625" style="117" customWidth="1"/>
    <col min="6395" max="6395" width="21" style="117" customWidth="1"/>
    <col min="6396" max="6396" width="16.44140625" style="117" customWidth="1"/>
    <col min="6397" max="6397" width="18.33203125" style="117" bestFit="1" customWidth="1"/>
    <col min="6398" max="6398" width="19.109375" style="117" customWidth="1"/>
    <col min="6399" max="6400" width="18.33203125" style="117" customWidth="1"/>
    <col min="6401" max="6401" width="8.88671875" style="117"/>
    <col min="6402" max="6403" width="16.77734375" style="117" customWidth="1"/>
    <col min="6404" max="6405" width="11.6640625" style="117" customWidth="1"/>
    <col min="6406" max="6406" width="8.88671875" style="117"/>
    <col min="6407" max="6407" width="18.33203125" style="117" customWidth="1"/>
    <col min="6408" max="6408" width="16.44140625" style="117" customWidth="1"/>
    <col min="6409" max="6409" width="9.44140625" style="117" bestFit="1" customWidth="1"/>
    <col min="6410" max="6410" width="17.6640625" style="117" customWidth="1"/>
    <col min="6411" max="6411" width="14.77734375" style="117" bestFit="1" customWidth="1"/>
    <col min="6412" max="6622" width="8.88671875" style="117"/>
    <col min="6623" max="6623" width="24.109375" style="117" customWidth="1"/>
    <col min="6624" max="6626" width="16.44140625" style="117" customWidth="1"/>
    <col min="6627" max="6627" width="18" style="117" customWidth="1"/>
    <col min="6628" max="6628" width="16.44140625" style="117" customWidth="1"/>
    <col min="6629" max="6629" width="4" style="117" customWidth="1"/>
    <col min="6630" max="6632" width="9.33203125" style="117" customWidth="1"/>
    <col min="6633" max="6633" width="22.44140625" style="117" customWidth="1"/>
    <col min="6634" max="6634" width="3.77734375" style="117" customWidth="1"/>
    <col min="6635" max="6635" width="16.44140625" style="117" customWidth="1"/>
    <col min="6636" max="6636" width="17.33203125" style="117" customWidth="1"/>
    <col min="6637" max="6640" width="16.44140625" style="117" customWidth="1"/>
    <col min="6641" max="6642" width="9.33203125" style="117" customWidth="1"/>
    <col min="6643" max="6643" width="18.77734375" style="117" customWidth="1"/>
    <col min="6644" max="6644" width="16.44140625" style="117" customWidth="1"/>
    <col min="6645" max="6645" width="17.77734375" style="117" customWidth="1"/>
    <col min="6646" max="6648" width="16.44140625" style="117" customWidth="1"/>
    <col min="6649" max="6649" width="17.77734375" style="117" bestFit="1" customWidth="1"/>
    <col min="6650" max="6650" width="16.44140625" style="117" customWidth="1"/>
    <col min="6651" max="6651" width="21" style="117" customWidth="1"/>
    <col min="6652" max="6652" width="16.44140625" style="117" customWidth="1"/>
    <col min="6653" max="6653" width="18.33203125" style="117" bestFit="1" customWidth="1"/>
    <col min="6654" max="6654" width="19.109375" style="117" customWidth="1"/>
    <col min="6655" max="6656" width="18.33203125" style="117" customWidth="1"/>
    <col min="6657" max="6657" width="8.88671875" style="117"/>
    <col min="6658" max="6659" width="16.77734375" style="117" customWidth="1"/>
    <col min="6660" max="6661" width="11.6640625" style="117" customWidth="1"/>
    <col min="6662" max="6662" width="8.88671875" style="117"/>
    <col min="6663" max="6663" width="18.33203125" style="117" customWidth="1"/>
    <col min="6664" max="6664" width="16.44140625" style="117" customWidth="1"/>
    <col min="6665" max="6665" width="9.44140625" style="117" bestFit="1" customWidth="1"/>
    <col min="6666" max="6666" width="17.6640625" style="117" customWidth="1"/>
    <col min="6667" max="6667" width="14.77734375" style="117" bestFit="1" customWidth="1"/>
    <col min="6668" max="6878" width="8.88671875" style="117"/>
    <col min="6879" max="6879" width="24.109375" style="117" customWidth="1"/>
    <col min="6880" max="6882" width="16.44140625" style="117" customWidth="1"/>
    <col min="6883" max="6883" width="18" style="117" customWidth="1"/>
    <col min="6884" max="6884" width="16.44140625" style="117" customWidth="1"/>
    <col min="6885" max="6885" width="4" style="117" customWidth="1"/>
    <col min="6886" max="6888" width="9.33203125" style="117" customWidth="1"/>
    <col min="6889" max="6889" width="22.44140625" style="117" customWidth="1"/>
    <col min="6890" max="6890" width="3.77734375" style="117" customWidth="1"/>
    <col min="6891" max="6891" width="16.44140625" style="117" customWidth="1"/>
    <col min="6892" max="6892" width="17.33203125" style="117" customWidth="1"/>
    <col min="6893" max="6896" width="16.44140625" style="117" customWidth="1"/>
    <col min="6897" max="6898" width="9.33203125" style="117" customWidth="1"/>
    <col min="6899" max="6899" width="18.77734375" style="117" customWidth="1"/>
    <col min="6900" max="6900" width="16.44140625" style="117" customWidth="1"/>
    <col min="6901" max="6901" width="17.77734375" style="117" customWidth="1"/>
    <col min="6902" max="6904" width="16.44140625" style="117" customWidth="1"/>
    <col min="6905" max="6905" width="17.77734375" style="117" bestFit="1" customWidth="1"/>
    <col min="6906" max="6906" width="16.44140625" style="117" customWidth="1"/>
    <col min="6907" max="6907" width="21" style="117" customWidth="1"/>
    <col min="6908" max="6908" width="16.44140625" style="117" customWidth="1"/>
    <col min="6909" max="6909" width="18.33203125" style="117" bestFit="1" customWidth="1"/>
    <col min="6910" max="6910" width="19.109375" style="117" customWidth="1"/>
    <col min="6911" max="6912" width="18.33203125" style="117" customWidth="1"/>
    <col min="6913" max="6913" width="8.88671875" style="117"/>
    <col min="6914" max="6915" width="16.77734375" style="117" customWidth="1"/>
    <col min="6916" max="6917" width="11.6640625" style="117" customWidth="1"/>
    <col min="6918" max="6918" width="8.88671875" style="117"/>
    <col min="6919" max="6919" width="18.33203125" style="117" customWidth="1"/>
    <col min="6920" max="6920" width="16.44140625" style="117" customWidth="1"/>
    <col min="6921" max="6921" width="9.44140625" style="117" bestFit="1" customWidth="1"/>
    <col min="6922" max="6922" width="17.6640625" style="117" customWidth="1"/>
    <col min="6923" max="6923" width="14.77734375" style="117" bestFit="1" customWidth="1"/>
    <col min="6924" max="7134" width="8.88671875" style="117"/>
    <col min="7135" max="7135" width="24.109375" style="117" customWidth="1"/>
    <col min="7136" max="7138" width="16.44140625" style="117" customWidth="1"/>
    <col min="7139" max="7139" width="18" style="117" customWidth="1"/>
    <col min="7140" max="7140" width="16.44140625" style="117" customWidth="1"/>
    <col min="7141" max="7141" width="4" style="117" customWidth="1"/>
    <col min="7142" max="7144" width="9.33203125" style="117" customWidth="1"/>
    <col min="7145" max="7145" width="22.44140625" style="117" customWidth="1"/>
    <col min="7146" max="7146" width="3.77734375" style="117" customWidth="1"/>
    <col min="7147" max="7147" width="16.44140625" style="117" customWidth="1"/>
    <col min="7148" max="7148" width="17.33203125" style="117" customWidth="1"/>
    <col min="7149" max="7152" width="16.44140625" style="117" customWidth="1"/>
    <col min="7153" max="7154" width="9.33203125" style="117" customWidth="1"/>
    <col min="7155" max="7155" width="18.77734375" style="117" customWidth="1"/>
    <col min="7156" max="7156" width="16.44140625" style="117" customWidth="1"/>
    <col min="7157" max="7157" width="17.77734375" style="117" customWidth="1"/>
    <col min="7158" max="7160" width="16.44140625" style="117" customWidth="1"/>
    <col min="7161" max="7161" width="17.77734375" style="117" bestFit="1" customWidth="1"/>
    <col min="7162" max="7162" width="16.44140625" style="117" customWidth="1"/>
    <col min="7163" max="7163" width="21" style="117" customWidth="1"/>
    <col min="7164" max="7164" width="16.44140625" style="117" customWidth="1"/>
    <col min="7165" max="7165" width="18.33203125" style="117" bestFit="1" customWidth="1"/>
    <col min="7166" max="7166" width="19.109375" style="117" customWidth="1"/>
    <col min="7167" max="7168" width="18.33203125" style="117" customWidth="1"/>
    <col min="7169" max="7169" width="8.88671875" style="117"/>
    <col min="7170" max="7171" width="16.77734375" style="117" customWidth="1"/>
    <col min="7172" max="7173" width="11.6640625" style="117" customWidth="1"/>
    <col min="7174" max="7174" width="8.88671875" style="117"/>
    <col min="7175" max="7175" width="18.33203125" style="117" customWidth="1"/>
    <col min="7176" max="7176" width="16.44140625" style="117" customWidth="1"/>
    <col min="7177" max="7177" width="9.44140625" style="117" bestFit="1" customWidth="1"/>
    <col min="7178" max="7178" width="17.6640625" style="117" customWidth="1"/>
    <col min="7179" max="7179" width="14.77734375" style="117" bestFit="1" customWidth="1"/>
    <col min="7180" max="7390" width="8.88671875" style="117"/>
    <col min="7391" max="7391" width="24.109375" style="117" customWidth="1"/>
    <col min="7392" max="7394" width="16.44140625" style="117" customWidth="1"/>
    <col min="7395" max="7395" width="18" style="117" customWidth="1"/>
    <col min="7396" max="7396" width="16.44140625" style="117" customWidth="1"/>
    <col min="7397" max="7397" width="4" style="117" customWidth="1"/>
    <col min="7398" max="7400" width="9.33203125" style="117" customWidth="1"/>
    <col min="7401" max="7401" width="22.44140625" style="117" customWidth="1"/>
    <col min="7402" max="7402" width="3.77734375" style="117" customWidth="1"/>
    <col min="7403" max="7403" width="16.44140625" style="117" customWidth="1"/>
    <col min="7404" max="7404" width="17.33203125" style="117" customWidth="1"/>
    <col min="7405" max="7408" width="16.44140625" style="117" customWidth="1"/>
    <col min="7409" max="7410" width="9.33203125" style="117" customWidth="1"/>
    <col min="7411" max="7411" width="18.77734375" style="117" customWidth="1"/>
    <col min="7412" max="7412" width="16.44140625" style="117" customWidth="1"/>
    <col min="7413" max="7413" width="17.77734375" style="117" customWidth="1"/>
    <col min="7414" max="7416" width="16.44140625" style="117" customWidth="1"/>
    <col min="7417" max="7417" width="17.77734375" style="117" bestFit="1" customWidth="1"/>
    <col min="7418" max="7418" width="16.44140625" style="117" customWidth="1"/>
    <col min="7419" max="7419" width="21" style="117" customWidth="1"/>
    <col min="7420" max="7420" width="16.44140625" style="117" customWidth="1"/>
    <col min="7421" max="7421" width="18.33203125" style="117" bestFit="1" customWidth="1"/>
    <col min="7422" max="7422" width="19.109375" style="117" customWidth="1"/>
    <col min="7423" max="7424" width="18.33203125" style="117" customWidth="1"/>
    <col min="7425" max="7425" width="8.88671875" style="117"/>
    <col min="7426" max="7427" width="16.77734375" style="117" customWidth="1"/>
    <col min="7428" max="7429" width="11.6640625" style="117" customWidth="1"/>
    <col min="7430" max="7430" width="8.88671875" style="117"/>
    <col min="7431" max="7431" width="18.33203125" style="117" customWidth="1"/>
    <col min="7432" max="7432" width="16.44140625" style="117" customWidth="1"/>
    <col min="7433" max="7433" width="9.44140625" style="117" bestFit="1" customWidth="1"/>
    <col min="7434" max="7434" width="17.6640625" style="117" customWidth="1"/>
    <col min="7435" max="7435" width="14.77734375" style="117" bestFit="1" customWidth="1"/>
    <col min="7436" max="7646" width="8.88671875" style="117"/>
    <col min="7647" max="7647" width="24.109375" style="117" customWidth="1"/>
    <col min="7648" max="7650" width="16.44140625" style="117" customWidth="1"/>
    <col min="7651" max="7651" width="18" style="117" customWidth="1"/>
    <col min="7652" max="7652" width="16.44140625" style="117" customWidth="1"/>
    <col min="7653" max="7653" width="4" style="117" customWidth="1"/>
    <col min="7654" max="7656" width="9.33203125" style="117" customWidth="1"/>
    <col min="7657" max="7657" width="22.44140625" style="117" customWidth="1"/>
    <col min="7658" max="7658" width="3.77734375" style="117" customWidth="1"/>
    <col min="7659" max="7659" width="16.44140625" style="117" customWidth="1"/>
    <col min="7660" max="7660" width="17.33203125" style="117" customWidth="1"/>
    <col min="7661" max="7664" width="16.44140625" style="117" customWidth="1"/>
    <col min="7665" max="7666" width="9.33203125" style="117" customWidth="1"/>
    <col min="7667" max="7667" width="18.77734375" style="117" customWidth="1"/>
    <col min="7668" max="7668" width="16.44140625" style="117" customWidth="1"/>
    <col min="7669" max="7669" width="17.77734375" style="117" customWidth="1"/>
    <col min="7670" max="7672" width="16.44140625" style="117" customWidth="1"/>
    <col min="7673" max="7673" width="17.77734375" style="117" bestFit="1" customWidth="1"/>
    <col min="7674" max="7674" width="16.44140625" style="117" customWidth="1"/>
    <col min="7675" max="7675" width="21" style="117" customWidth="1"/>
    <col min="7676" max="7676" width="16.44140625" style="117" customWidth="1"/>
    <col min="7677" max="7677" width="18.33203125" style="117" bestFit="1" customWidth="1"/>
    <col min="7678" max="7678" width="19.109375" style="117" customWidth="1"/>
    <col min="7679" max="7680" width="18.33203125" style="117" customWidth="1"/>
    <col min="7681" max="7681" width="8.88671875" style="117"/>
    <col min="7682" max="7683" width="16.77734375" style="117" customWidth="1"/>
    <col min="7684" max="7685" width="11.6640625" style="117" customWidth="1"/>
    <col min="7686" max="7686" width="8.88671875" style="117"/>
    <col min="7687" max="7687" width="18.33203125" style="117" customWidth="1"/>
    <col min="7688" max="7688" width="16.44140625" style="117" customWidth="1"/>
    <col min="7689" max="7689" width="9.44140625" style="117" bestFit="1" customWidth="1"/>
    <col min="7690" max="7690" width="17.6640625" style="117" customWidth="1"/>
    <col min="7691" max="7691" width="14.77734375" style="117" bestFit="1" customWidth="1"/>
    <col min="7692" max="7902" width="8.88671875" style="117"/>
    <col min="7903" max="7903" width="24.109375" style="117" customWidth="1"/>
    <col min="7904" max="7906" width="16.44140625" style="117" customWidth="1"/>
    <col min="7907" max="7907" width="18" style="117" customWidth="1"/>
    <col min="7908" max="7908" width="16.44140625" style="117" customWidth="1"/>
    <col min="7909" max="7909" width="4" style="117" customWidth="1"/>
    <col min="7910" max="7912" width="9.33203125" style="117" customWidth="1"/>
    <col min="7913" max="7913" width="22.44140625" style="117" customWidth="1"/>
    <col min="7914" max="7914" width="3.77734375" style="117" customWidth="1"/>
    <col min="7915" max="7915" width="16.44140625" style="117" customWidth="1"/>
    <col min="7916" max="7916" width="17.33203125" style="117" customWidth="1"/>
    <col min="7917" max="7920" width="16.44140625" style="117" customWidth="1"/>
    <col min="7921" max="7922" width="9.33203125" style="117" customWidth="1"/>
    <col min="7923" max="7923" width="18.77734375" style="117" customWidth="1"/>
    <col min="7924" max="7924" width="16.44140625" style="117" customWidth="1"/>
    <col min="7925" max="7925" width="17.77734375" style="117" customWidth="1"/>
    <col min="7926" max="7928" width="16.44140625" style="117" customWidth="1"/>
    <col min="7929" max="7929" width="17.77734375" style="117" bestFit="1" customWidth="1"/>
    <col min="7930" max="7930" width="16.44140625" style="117" customWidth="1"/>
    <col min="7931" max="7931" width="21" style="117" customWidth="1"/>
    <col min="7932" max="7932" width="16.44140625" style="117" customWidth="1"/>
    <col min="7933" max="7933" width="18.33203125" style="117" bestFit="1" customWidth="1"/>
    <col min="7934" max="7934" width="19.109375" style="117" customWidth="1"/>
    <col min="7935" max="7936" width="18.33203125" style="117" customWidth="1"/>
    <col min="7937" max="7937" width="8.88671875" style="117"/>
    <col min="7938" max="7939" width="16.77734375" style="117" customWidth="1"/>
    <col min="7940" max="7941" width="11.6640625" style="117" customWidth="1"/>
    <col min="7942" max="7942" width="8.88671875" style="117"/>
    <col min="7943" max="7943" width="18.33203125" style="117" customWidth="1"/>
    <col min="7944" max="7944" width="16.44140625" style="117" customWidth="1"/>
    <col min="7945" max="7945" width="9.44140625" style="117" bestFit="1" customWidth="1"/>
    <col min="7946" max="7946" width="17.6640625" style="117" customWidth="1"/>
    <col min="7947" max="7947" width="14.77734375" style="117" bestFit="1" customWidth="1"/>
    <col min="7948" max="8158" width="8.88671875" style="117"/>
    <col min="8159" max="8159" width="24.109375" style="117" customWidth="1"/>
    <col min="8160" max="8162" width="16.44140625" style="117" customWidth="1"/>
    <col min="8163" max="8163" width="18" style="117" customWidth="1"/>
    <col min="8164" max="8164" width="16.44140625" style="117" customWidth="1"/>
    <col min="8165" max="8165" width="4" style="117" customWidth="1"/>
    <col min="8166" max="8168" width="9.33203125" style="117" customWidth="1"/>
    <col min="8169" max="8169" width="22.44140625" style="117" customWidth="1"/>
    <col min="8170" max="8170" width="3.77734375" style="117" customWidth="1"/>
    <col min="8171" max="8171" width="16.44140625" style="117" customWidth="1"/>
    <col min="8172" max="8172" width="17.33203125" style="117" customWidth="1"/>
    <col min="8173" max="8176" width="16.44140625" style="117" customWidth="1"/>
    <col min="8177" max="8178" width="9.33203125" style="117" customWidth="1"/>
    <col min="8179" max="8179" width="18.77734375" style="117" customWidth="1"/>
    <col min="8180" max="8180" width="16.44140625" style="117" customWidth="1"/>
    <col min="8181" max="8181" width="17.77734375" style="117" customWidth="1"/>
    <col min="8182" max="8184" width="16.44140625" style="117" customWidth="1"/>
    <col min="8185" max="8185" width="17.77734375" style="117" bestFit="1" customWidth="1"/>
    <col min="8186" max="8186" width="16.44140625" style="117" customWidth="1"/>
    <col min="8187" max="8187" width="21" style="117" customWidth="1"/>
    <col min="8188" max="8188" width="16.44140625" style="117" customWidth="1"/>
    <col min="8189" max="8189" width="18.33203125" style="117" bestFit="1" customWidth="1"/>
    <col min="8190" max="8190" width="19.109375" style="117" customWidth="1"/>
    <col min="8191" max="8192" width="18.33203125" style="117" customWidth="1"/>
    <col min="8193" max="8193" width="8.88671875" style="117"/>
    <col min="8194" max="8195" width="16.77734375" style="117" customWidth="1"/>
    <col min="8196" max="8197" width="11.6640625" style="117" customWidth="1"/>
    <col min="8198" max="8198" width="8.88671875" style="117"/>
    <col min="8199" max="8199" width="18.33203125" style="117" customWidth="1"/>
    <col min="8200" max="8200" width="16.44140625" style="117" customWidth="1"/>
    <col min="8201" max="8201" width="9.44140625" style="117" bestFit="1" customWidth="1"/>
    <col min="8202" max="8202" width="17.6640625" style="117" customWidth="1"/>
    <col min="8203" max="8203" width="14.77734375" style="117" bestFit="1" customWidth="1"/>
    <col min="8204" max="8414" width="8.88671875" style="117"/>
    <col min="8415" max="8415" width="24.109375" style="117" customWidth="1"/>
    <col min="8416" max="8418" width="16.44140625" style="117" customWidth="1"/>
    <col min="8419" max="8419" width="18" style="117" customWidth="1"/>
    <col min="8420" max="8420" width="16.44140625" style="117" customWidth="1"/>
    <col min="8421" max="8421" width="4" style="117" customWidth="1"/>
    <col min="8422" max="8424" width="9.33203125" style="117" customWidth="1"/>
    <col min="8425" max="8425" width="22.44140625" style="117" customWidth="1"/>
    <col min="8426" max="8426" width="3.77734375" style="117" customWidth="1"/>
    <col min="8427" max="8427" width="16.44140625" style="117" customWidth="1"/>
    <col min="8428" max="8428" width="17.33203125" style="117" customWidth="1"/>
    <col min="8429" max="8432" width="16.44140625" style="117" customWidth="1"/>
    <col min="8433" max="8434" width="9.33203125" style="117" customWidth="1"/>
    <col min="8435" max="8435" width="18.77734375" style="117" customWidth="1"/>
    <col min="8436" max="8436" width="16.44140625" style="117" customWidth="1"/>
    <col min="8437" max="8437" width="17.77734375" style="117" customWidth="1"/>
    <col min="8438" max="8440" width="16.44140625" style="117" customWidth="1"/>
    <col min="8441" max="8441" width="17.77734375" style="117" bestFit="1" customWidth="1"/>
    <col min="8442" max="8442" width="16.44140625" style="117" customWidth="1"/>
    <col min="8443" max="8443" width="21" style="117" customWidth="1"/>
    <col min="8444" max="8444" width="16.44140625" style="117" customWidth="1"/>
    <col min="8445" max="8445" width="18.33203125" style="117" bestFit="1" customWidth="1"/>
    <col min="8446" max="8446" width="19.109375" style="117" customWidth="1"/>
    <col min="8447" max="8448" width="18.33203125" style="117" customWidth="1"/>
    <col min="8449" max="8449" width="8.88671875" style="117"/>
    <col min="8450" max="8451" width="16.77734375" style="117" customWidth="1"/>
    <col min="8452" max="8453" width="11.6640625" style="117" customWidth="1"/>
    <col min="8454" max="8454" width="8.88671875" style="117"/>
    <col min="8455" max="8455" width="18.33203125" style="117" customWidth="1"/>
    <col min="8456" max="8456" width="16.44140625" style="117" customWidth="1"/>
    <col min="8457" max="8457" width="9.44140625" style="117" bestFit="1" customWidth="1"/>
    <col min="8458" max="8458" width="17.6640625" style="117" customWidth="1"/>
    <col min="8459" max="8459" width="14.77734375" style="117" bestFit="1" customWidth="1"/>
    <col min="8460" max="8670" width="8.88671875" style="117"/>
    <col min="8671" max="8671" width="24.109375" style="117" customWidth="1"/>
    <col min="8672" max="8674" width="16.44140625" style="117" customWidth="1"/>
    <col min="8675" max="8675" width="18" style="117" customWidth="1"/>
    <col min="8676" max="8676" width="16.44140625" style="117" customWidth="1"/>
    <col min="8677" max="8677" width="4" style="117" customWidth="1"/>
    <col min="8678" max="8680" width="9.33203125" style="117" customWidth="1"/>
    <col min="8681" max="8681" width="22.44140625" style="117" customWidth="1"/>
    <col min="8682" max="8682" width="3.77734375" style="117" customWidth="1"/>
    <col min="8683" max="8683" width="16.44140625" style="117" customWidth="1"/>
    <col min="8684" max="8684" width="17.33203125" style="117" customWidth="1"/>
    <col min="8685" max="8688" width="16.44140625" style="117" customWidth="1"/>
    <col min="8689" max="8690" width="9.33203125" style="117" customWidth="1"/>
    <col min="8691" max="8691" width="18.77734375" style="117" customWidth="1"/>
    <col min="8692" max="8692" width="16.44140625" style="117" customWidth="1"/>
    <col min="8693" max="8693" width="17.77734375" style="117" customWidth="1"/>
    <col min="8694" max="8696" width="16.44140625" style="117" customWidth="1"/>
    <col min="8697" max="8697" width="17.77734375" style="117" bestFit="1" customWidth="1"/>
    <col min="8698" max="8698" width="16.44140625" style="117" customWidth="1"/>
    <col min="8699" max="8699" width="21" style="117" customWidth="1"/>
    <col min="8700" max="8700" width="16.44140625" style="117" customWidth="1"/>
    <col min="8701" max="8701" width="18.33203125" style="117" bestFit="1" customWidth="1"/>
    <col min="8702" max="8702" width="19.109375" style="117" customWidth="1"/>
    <col min="8703" max="8704" width="18.33203125" style="117" customWidth="1"/>
    <col min="8705" max="8705" width="8.88671875" style="117"/>
    <col min="8706" max="8707" width="16.77734375" style="117" customWidth="1"/>
    <col min="8708" max="8709" width="11.6640625" style="117" customWidth="1"/>
    <col min="8710" max="8710" width="8.88671875" style="117"/>
    <col min="8711" max="8711" width="18.33203125" style="117" customWidth="1"/>
    <col min="8712" max="8712" width="16.44140625" style="117" customWidth="1"/>
    <col min="8713" max="8713" width="9.44140625" style="117" bestFit="1" customWidth="1"/>
    <col min="8714" max="8714" width="17.6640625" style="117" customWidth="1"/>
    <col min="8715" max="8715" width="14.77734375" style="117" bestFit="1" customWidth="1"/>
    <col min="8716" max="8926" width="8.88671875" style="117"/>
    <col min="8927" max="8927" width="24.109375" style="117" customWidth="1"/>
    <col min="8928" max="8930" width="16.44140625" style="117" customWidth="1"/>
    <col min="8931" max="8931" width="18" style="117" customWidth="1"/>
    <col min="8932" max="8932" width="16.44140625" style="117" customWidth="1"/>
    <col min="8933" max="8933" width="4" style="117" customWidth="1"/>
    <col min="8934" max="8936" width="9.33203125" style="117" customWidth="1"/>
    <col min="8937" max="8937" width="22.44140625" style="117" customWidth="1"/>
    <col min="8938" max="8938" width="3.77734375" style="117" customWidth="1"/>
    <col min="8939" max="8939" width="16.44140625" style="117" customWidth="1"/>
    <col min="8940" max="8940" width="17.33203125" style="117" customWidth="1"/>
    <col min="8941" max="8944" width="16.44140625" style="117" customWidth="1"/>
    <col min="8945" max="8946" width="9.33203125" style="117" customWidth="1"/>
    <col min="8947" max="8947" width="18.77734375" style="117" customWidth="1"/>
    <col min="8948" max="8948" width="16.44140625" style="117" customWidth="1"/>
    <col min="8949" max="8949" width="17.77734375" style="117" customWidth="1"/>
    <col min="8950" max="8952" width="16.44140625" style="117" customWidth="1"/>
    <col min="8953" max="8953" width="17.77734375" style="117" bestFit="1" customWidth="1"/>
    <col min="8954" max="8954" width="16.44140625" style="117" customWidth="1"/>
    <col min="8955" max="8955" width="21" style="117" customWidth="1"/>
    <col min="8956" max="8956" width="16.44140625" style="117" customWidth="1"/>
    <col min="8957" max="8957" width="18.33203125" style="117" bestFit="1" customWidth="1"/>
    <col min="8958" max="8958" width="19.109375" style="117" customWidth="1"/>
    <col min="8959" max="8960" width="18.33203125" style="117" customWidth="1"/>
    <col min="8961" max="8961" width="8.88671875" style="117"/>
    <col min="8962" max="8963" width="16.77734375" style="117" customWidth="1"/>
    <col min="8964" max="8965" width="11.6640625" style="117" customWidth="1"/>
    <col min="8966" max="8966" width="8.88671875" style="117"/>
    <col min="8967" max="8967" width="18.33203125" style="117" customWidth="1"/>
    <col min="8968" max="8968" width="16.44140625" style="117" customWidth="1"/>
    <col min="8969" max="8969" width="9.44140625" style="117" bestFit="1" customWidth="1"/>
    <col min="8970" max="8970" width="17.6640625" style="117" customWidth="1"/>
    <col min="8971" max="8971" width="14.77734375" style="117" bestFit="1" customWidth="1"/>
    <col min="8972" max="9182" width="8.88671875" style="117"/>
    <col min="9183" max="9183" width="24.109375" style="117" customWidth="1"/>
    <col min="9184" max="9186" width="16.44140625" style="117" customWidth="1"/>
    <col min="9187" max="9187" width="18" style="117" customWidth="1"/>
    <col min="9188" max="9188" width="16.44140625" style="117" customWidth="1"/>
    <col min="9189" max="9189" width="4" style="117" customWidth="1"/>
    <col min="9190" max="9192" width="9.33203125" style="117" customWidth="1"/>
    <col min="9193" max="9193" width="22.44140625" style="117" customWidth="1"/>
    <col min="9194" max="9194" width="3.77734375" style="117" customWidth="1"/>
    <col min="9195" max="9195" width="16.44140625" style="117" customWidth="1"/>
    <col min="9196" max="9196" width="17.33203125" style="117" customWidth="1"/>
    <col min="9197" max="9200" width="16.44140625" style="117" customWidth="1"/>
    <col min="9201" max="9202" width="9.33203125" style="117" customWidth="1"/>
    <col min="9203" max="9203" width="18.77734375" style="117" customWidth="1"/>
    <col min="9204" max="9204" width="16.44140625" style="117" customWidth="1"/>
    <col min="9205" max="9205" width="17.77734375" style="117" customWidth="1"/>
    <col min="9206" max="9208" width="16.44140625" style="117" customWidth="1"/>
    <col min="9209" max="9209" width="17.77734375" style="117" bestFit="1" customWidth="1"/>
    <col min="9210" max="9210" width="16.44140625" style="117" customWidth="1"/>
    <col min="9211" max="9211" width="21" style="117" customWidth="1"/>
    <col min="9212" max="9212" width="16.44140625" style="117" customWidth="1"/>
    <col min="9213" max="9213" width="18.33203125" style="117" bestFit="1" customWidth="1"/>
    <col min="9214" max="9214" width="19.109375" style="117" customWidth="1"/>
    <col min="9215" max="9216" width="18.33203125" style="117" customWidth="1"/>
    <col min="9217" max="9217" width="8.88671875" style="117"/>
    <col min="9218" max="9219" width="16.77734375" style="117" customWidth="1"/>
    <col min="9220" max="9221" width="11.6640625" style="117" customWidth="1"/>
    <col min="9222" max="9222" width="8.88671875" style="117"/>
    <col min="9223" max="9223" width="18.33203125" style="117" customWidth="1"/>
    <col min="9224" max="9224" width="16.44140625" style="117" customWidth="1"/>
    <col min="9225" max="9225" width="9.44140625" style="117" bestFit="1" customWidth="1"/>
    <col min="9226" max="9226" width="17.6640625" style="117" customWidth="1"/>
    <col min="9227" max="9227" width="14.77734375" style="117" bestFit="1" customWidth="1"/>
    <col min="9228" max="9438" width="8.88671875" style="117"/>
    <col min="9439" max="9439" width="24.109375" style="117" customWidth="1"/>
    <col min="9440" max="9442" width="16.44140625" style="117" customWidth="1"/>
    <col min="9443" max="9443" width="18" style="117" customWidth="1"/>
    <col min="9444" max="9444" width="16.44140625" style="117" customWidth="1"/>
    <col min="9445" max="9445" width="4" style="117" customWidth="1"/>
    <col min="9446" max="9448" width="9.33203125" style="117" customWidth="1"/>
    <col min="9449" max="9449" width="22.44140625" style="117" customWidth="1"/>
    <col min="9450" max="9450" width="3.77734375" style="117" customWidth="1"/>
    <col min="9451" max="9451" width="16.44140625" style="117" customWidth="1"/>
    <col min="9452" max="9452" width="17.33203125" style="117" customWidth="1"/>
    <col min="9453" max="9456" width="16.44140625" style="117" customWidth="1"/>
    <col min="9457" max="9458" width="9.33203125" style="117" customWidth="1"/>
    <col min="9459" max="9459" width="18.77734375" style="117" customWidth="1"/>
    <col min="9460" max="9460" width="16.44140625" style="117" customWidth="1"/>
    <col min="9461" max="9461" width="17.77734375" style="117" customWidth="1"/>
    <col min="9462" max="9464" width="16.44140625" style="117" customWidth="1"/>
    <col min="9465" max="9465" width="17.77734375" style="117" bestFit="1" customWidth="1"/>
    <col min="9466" max="9466" width="16.44140625" style="117" customWidth="1"/>
    <col min="9467" max="9467" width="21" style="117" customWidth="1"/>
    <col min="9468" max="9468" width="16.44140625" style="117" customWidth="1"/>
    <col min="9469" max="9469" width="18.33203125" style="117" bestFit="1" customWidth="1"/>
    <col min="9470" max="9470" width="19.109375" style="117" customWidth="1"/>
    <col min="9471" max="9472" width="18.33203125" style="117" customWidth="1"/>
    <col min="9473" max="9473" width="8.88671875" style="117"/>
    <col min="9474" max="9475" width="16.77734375" style="117" customWidth="1"/>
    <col min="9476" max="9477" width="11.6640625" style="117" customWidth="1"/>
    <col min="9478" max="9478" width="8.88671875" style="117"/>
    <col min="9479" max="9479" width="18.33203125" style="117" customWidth="1"/>
    <col min="9480" max="9480" width="16.44140625" style="117" customWidth="1"/>
    <col min="9481" max="9481" width="9.44140625" style="117" bestFit="1" customWidth="1"/>
    <col min="9482" max="9482" width="17.6640625" style="117" customWidth="1"/>
    <col min="9483" max="9483" width="14.77734375" style="117" bestFit="1" customWidth="1"/>
    <col min="9484" max="9694" width="8.88671875" style="117"/>
    <col min="9695" max="9695" width="24.109375" style="117" customWidth="1"/>
    <col min="9696" max="9698" width="16.44140625" style="117" customWidth="1"/>
    <col min="9699" max="9699" width="18" style="117" customWidth="1"/>
    <col min="9700" max="9700" width="16.44140625" style="117" customWidth="1"/>
    <col min="9701" max="9701" width="4" style="117" customWidth="1"/>
    <col min="9702" max="9704" width="9.33203125" style="117" customWidth="1"/>
    <col min="9705" max="9705" width="22.44140625" style="117" customWidth="1"/>
    <col min="9706" max="9706" width="3.77734375" style="117" customWidth="1"/>
    <col min="9707" max="9707" width="16.44140625" style="117" customWidth="1"/>
    <col min="9708" max="9708" width="17.33203125" style="117" customWidth="1"/>
    <col min="9709" max="9712" width="16.44140625" style="117" customWidth="1"/>
    <col min="9713" max="9714" width="9.33203125" style="117" customWidth="1"/>
    <col min="9715" max="9715" width="18.77734375" style="117" customWidth="1"/>
    <col min="9716" max="9716" width="16.44140625" style="117" customWidth="1"/>
    <col min="9717" max="9717" width="17.77734375" style="117" customWidth="1"/>
    <col min="9718" max="9720" width="16.44140625" style="117" customWidth="1"/>
    <col min="9721" max="9721" width="17.77734375" style="117" bestFit="1" customWidth="1"/>
    <col min="9722" max="9722" width="16.44140625" style="117" customWidth="1"/>
    <col min="9723" max="9723" width="21" style="117" customWidth="1"/>
    <col min="9724" max="9724" width="16.44140625" style="117" customWidth="1"/>
    <col min="9725" max="9725" width="18.33203125" style="117" bestFit="1" customWidth="1"/>
    <col min="9726" max="9726" width="19.109375" style="117" customWidth="1"/>
    <col min="9727" max="9728" width="18.33203125" style="117" customWidth="1"/>
    <col min="9729" max="9729" width="8.88671875" style="117"/>
    <col min="9730" max="9731" width="16.77734375" style="117" customWidth="1"/>
    <col min="9732" max="9733" width="11.6640625" style="117" customWidth="1"/>
    <col min="9734" max="9734" width="8.88671875" style="117"/>
    <col min="9735" max="9735" width="18.33203125" style="117" customWidth="1"/>
    <col min="9736" max="9736" width="16.44140625" style="117" customWidth="1"/>
    <col min="9737" max="9737" width="9.44140625" style="117" bestFit="1" customWidth="1"/>
    <col min="9738" max="9738" width="17.6640625" style="117" customWidth="1"/>
    <col min="9739" max="9739" width="14.77734375" style="117" bestFit="1" customWidth="1"/>
    <col min="9740" max="9950" width="8.88671875" style="117"/>
    <col min="9951" max="9951" width="24.109375" style="117" customWidth="1"/>
    <col min="9952" max="9954" width="16.44140625" style="117" customWidth="1"/>
    <col min="9955" max="9955" width="18" style="117" customWidth="1"/>
    <col min="9956" max="9956" width="16.44140625" style="117" customWidth="1"/>
    <col min="9957" max="9957" width="4" style="117" customWidth="1"/>
    <col min="9958" max="9960" width="9.33203125" style="117" customWidth="1"/>
    <col min="9961" max="9961" width="22.44140625" style="117" customWidth="1"/>
    <col min="9962" max="9962" width="3.77734375" style="117" customWidth="1"/>
    <col min="9963" max="9963" width="16.44140625" style="117" customWidth="1"/>
    <col min="9964" max="9964" width="17.33203125" style="117" customWidth="1"/>
    <col min="9965" max="9968" width="16.44140625" style="117" customWidth="1"/>
    <col min="9969" max="9970" width="9.33203125" style="117" customWidth="1"/>
    <col min="9971" max="9971" width="18.77734375" style="117" customWidth="1"/>
    <col min="9972" max="9972" width="16.44140625" style="117" customWidth="1"/>
    <col min="9973" max="9973" width="17.77734375" style="117" customWidth="1"/>
    <col min="9974" max="9976" width="16.44140625" style="117" customWidth="1"/>
    <col min="9977" max="9977" width="17.77734375" style="117" bestFit="1" customWidth="1"/>
    <col min="9978" max="9978" width="16.44140625" style="117" customWidth="1"/>
    <col min="9979" max="9979" width="21" style="117" customWidth="1"/>
    <col min="9980" max="9980" width="16.44140625" style="117" customWidth="1"/>
    <col min="9981" max="9981" width="18.33203125" style="117" bestFit="1" customWidth="1"/>
    <col min="9982" max="9982" width="19.109375" style="117" customWidth="1"/>
    <col min="9983" max="9984" width="18.33203125" style="117" customWidth="1"/>
    <col min="9985" max="9985" width="8.88671875" style="117"/>
    <col min="9986" max="9987" width="16.77734375" style="117" customWidth="1"/>
    <col min="9988" max="9989" width="11.6640625" style="117" customWidth="1"/>
    <col min="9990" max="9990" width="8.88671875" style="117"/>
    <col min="9991" max="9991" width="18.33203125" style="117" customWidth="1"/>
    <col min="9992" max="9992" width="16.44140625" style="117" customWidth="1"/>
    <col min="9993" max="9993" width="9.44140625" style="117" bestFit="1" customWidth="1"/>
    <col min="9994" max="9994" width="17.6640625" style="117" customWidth="1"/>
    <col min="9995" max="9995" width="14.77734375" style="117" bestFit="1" customWidth="1"/>
    <col min="9996" max="10206" width="8.88671875" style="117"/>
    <col min="10207" max="10207" width="24.109375" style="117" customWidth="1"/>
    <col min="10208" max="10210" width="16.44140625" style="117" customWidth="1"/>
    <col min="10211" max="10211" width="18" style="117" customWidth="1"/>
    <col min="10212" max="10212" width="16.44140625" style="117" customWidth="1"/>
    <col min="10213" max="10213" width="4" style="117" customWidth="1"/>
    <col min="10214" max="10216" width="9.33203125" style="117" customWidth="1"/>
    <col min="10217" max="10217" width="22.44140625" style="117" customWidth="1"/>
    <col min="10218" max="10218" width="3.77734375" style="117" customWidth="1"/>
    <col min="10219" max="10219" width="16.44140625" style="117" customWidth="1"/>
    <col min="10220" max="10220" width="17.33203125" style="117" customWidth="1"/>
    <col min="10221" max="10224" width="16.44140625" style="117" customWidth="1"/>
    <col min="10225" max="10226" width="9.33203125" style="117" customWidth="1"/>
    <col min="10227" max="10227" width="18.77734375" style="117" customWidth="1"/>
    <col min="10228" max="10228" width="16.44140625" style="117" customWidth="1"/>
    <col min="10229" max="10229" width="17.77734375" style="117" customWidth="1"/>
    <col min="10230" max="10232" width="16.44140625" style="117" customWidth="1"/>
    <col min="10233" max="10233" width="17.77734375" style="117" bestFit="1" customWidth="1"/>
    <col min="10234" max="10234" width="16.44140625" style="117" customWidth="1"/>
    <col min="10235" max="10235" width="21" style="117" customWidth="1"/>
    <col min="10236" max="10236" width="16.44140625" style="117" customWidth="1"/>
    <col min="10237" max="10237" width="18.33203125" style="117" bestFit="1" customWidth="1"/>
    <col min="10238" max="10238" width="19.109375" style="117" customWidth="1"/>
    <col min="10239" max="10240" width="18.33203125" style="117" customWidth="1"/>
    <col min="10241" max="10241" width="8.88671875" style="117"/>
    <col min="10242" max="10243" width="16.77734375" style="117" customWidth="1"/>
    <col min="10244" max="10245" width="11.6640625" style="117" customWidth="1"/>
    <col min="10246" max="10246" width="8.88671875" style="117"/>
    <col min="10247" max="10247" width="18.33203125" style="117" customWidth="1"/>
    <col min="10248" max="10248" width="16.44140625" style="117" customWidth="1"/>
    <col min="10249" max="10249" width="9.44140625" style="117" bestFit="1" customWidth="1"/>
    <col min="10250" max="10250" width="17.6640625" style="117" customWidth="1"/>
    <col min="10251" max="10251" width="14.77734375" style="117" bestFit="1" customWidth="1"/>
    <col min="10252" max="10462" width="8.88671875" style="117"/>
    <col min="10463" max="10463" width="24.109375" style="117" customWidth="1"/>
    <col min="10464" max="10466" width="16.44140625" style="117" customWidth="1"/>
    <col min="10467" max="10467" width="18" style="117" customWidth="1"/>
    <col min="10468" max="10468" width="16.44140625" style="117" customWidth="1"/>
    <col min="10469" max="10469" width="4" style="117" customWidth="1"/>
    <col min="10470" max="10472" width="9.33203125" style="117" customWidth="1"/>
    <col min="10473" max="10473" width="22.44140625" style="117" customWidth="1"/>
    <col min="10474" max="10474" width="3.77734375" style="117" customWidth="1"/>
    <col min="10475" max="10475" width="16.44140625" style="117" customWidth="1"/>
    <col min="10476" max="10476" width="17.33203125" style="117" customWidth="1"/>
    <col min="10477" max="10480" width="16.44140625" style="117" customWidth="1"/>
    <col min="10481" max="10482" width="9.33203125" style="117" customWidth="1"/>
    <col min="10483" max="10483" width="18.77734375" style="117" customWidth="1"/>
    <col min="10484" max="10484" width="16.44140625" style="117" customWidth="1"/>
    <col min="10485" max="10485" width="17.77734375" style="117" customWidth="1"/>
    <col min="10486" max="10488" width="16.44140625" style="117" customWidth="1"/>
    <col min="10489" max="10489" width="17.77734375" style="117" bestFit="1" customWidth="1"/>
    <col min="10490" max="10490" width="16.44140625" style="117" customWidth="1"/>
    <col min="10491" max="10491" width="21" style="117" customWidth="1"/>
    <col min="10492" max="10492" width="16.44140625" style="117" customWidth="1"/>
    <col min="10493" max="10493" width="18.33203125" style="117" bestFit="1" customWidth="1"/>
    <col min="10494" max="10494" width="19.109375" style="117" customWidth="1"/>
    <col min="10495" max="10496" width="18.33203125" style="117" customWidth="1"/>
    <col min="10497" max="10497" width="8.88671875" style="117"/>
    <col min="10498" max="10499" width="16.77734375" style="117" customWidth="1"/>
    <col min="10500" max="10501" width="11.6640625" style="117" customWidth="1"/>
    <col min="10502" max="10502" width="8.88671875" style="117"/>
    <col min="10503" max="10503" width="18.33203125" style="117" customWidth="1"/>
    <col min="10504" max="10504" width="16.44140625" style="117" customWidth="1"/>
    <col min="10505" max="10505" width="9.44140625" style="117" bestFit="1" customWidth="1"/>
    <col min="10506" max="10506" width="17.6640625" style="117" customWidth="1"/>
    <col min="10507" max="10507" width="14.77734375" style="117" bestFit="1" customWidth="1"/>
    <col min="10508" max="10718" width="8.88671875" style="117"/>
    <col min="10719" max="10719" width="24.109375" style="117" customWidth="1"/>
    <col min="10720" max="10722" width="16.44140625" style="117" customWidth="1"/>
    <col min="10723" max="10723" width="18" style="117" customWidth="1"/>
    <col min="10724" max="10724" width="16.44140625" style="117" customWidth="1"/>
    <col min="10725" max="10725" width="4" style="117" customWidth="1"/>
    <col min="10726" max="10728" width="9.33203125" style="117" customWidth="1"/>
    <col min="10729" max="10729" width="22.44140625" style="117" customWidth="1"/>
    <col min="10730" max="10730" width="3.77734375" style="117" customWidth="1"/>
    <col min="10731" max="10731" width="16.44140625" style="117" customWidth="1"/>
    <col min="10732" max="10732" width="17.33203125" style="117" customWidth="1"/>
    <col min="10733" max="10736" width="16.44140625" style="117" customWidth="1"/>
    <col min="10737" max="10738" width="9.33203125" style="117" customWidth="1"/>
    <col min="10739" max="10739" width="18.77734375" style="117" customWidth="1"/>
    <col min="10740" max="10740" width="16.44140625" style="117" customWidth="1"/>
    <col min="10741" max="10741" width="17.77734375" style="117" customWidth="1"/>
    <col min="10742" max="10744" width="16.44140625" style="117" customWidth="1"/>
    <col min="10745" max="10745" width="17.77734375" style="117" bestFit="1" customWidth="1"/>
    <col min="10746" max="10746" width="16.44140625" style="117" customWidth="1"/>
    <col min="10747" max="10747" width="21" style="117" customWidth="1"/>
    <col min="10748" max="10748" width="16.44140625" style="117" customWidth="1"/>
    <col min="10749" max="10749" width="18.33203125" style="117" bestFit="1" customWidth="1"/>
    <col min="10750" max="10750" width="19.109375" style="117" customWidth="1"/>
    <col min="10751" max="10752" width="18.33203125" style="117" customWidth="1"/>
    <col min="10753" max="10753" width="8.88671875" style="117"/>
    <col min="10754" max="10755" width="16.77734375" style="117" customWidth="1"/>
    <col min="10756" max="10757" width="11.6640625" style="117" customWidth="1"/>
    <col min="10758" max="10758" width="8.88671875" style="117"/>
    <col min="10759" max="10759" width="18.33203125" style="117" customWidth="1"/>
    <col min="10760" max="10760" width="16.44140625" style="117" customWidth="1"/>
    <col min="10761" max="10761" width="9.44140625" style="117" bestFit="1" customWidth="1"/>
    <col min="10762" max="10762" width="17.6640625" style="117" customWidth="1"/>
    <col min="10763" max="10763" width="14.77734375" style="117" bestFit="1" customWidth="1"/>
    <col min="10764" max="10974" width="8.88671875" style="117"/>
    <col min="10975" max="10975" width="24.109375" style="117" customWidth="1"/>
    <col min="10976" max="10978" width="16.44140625" style="117" customWidth="1"/>
    <col min="10979" max="10979" width="18" style="117" customWidth="1"/>
    <col min="10980" max="10980" width="16.44140625" style="117" customWidth="1"/>
    <col min="10981" max="10981" width="4" style="117" customWidth="1"/>
    <col min="10982" max="10984" width="9.33203125" style="117" customWidth="1"/>
    <col min="10985" max="10985" width="22.44140625" style="117" customWidth="1"/>
    <col min="10986" max="10986" width="3.77734375" style="117" customWidth="1"/>
    <col min="10987" max="10987" width="16.44140625" style="117" customWidth="1"/>
    <col min="10988" max="10988" width="17.33203125" style="117" customWidth="1"/>
    <col min="10989" max="10992" width="16.44140625" style="117" customWidth="1"/>
    <col min="10993" max="10994" width="9.33203125" style="117" customWidth="1"/>
    <col min="10995" max="10995" width="18.77734375" style="117" customWidth="1"/>
    <col min="10996" max="10996" width="16.44140625" style="117" customWidth="1"/>
    <col min="10997" max="10997" width="17.77734375" style="117" customWidth="1"/>
    <col min="10998" max="11000" width="16.44140625" style="117" customWidth="1"/>
    <col min="11001" max="11001" width="17.77734375" style="117" bestFit="1" customWidth="1"/>
    <col min="11002" max="11002" width="16.44140625" style="117" customWidth="1"/>
    <col min="11003" max="11003" width="21" style="117" customWidth="1"/>
    <col min="11004" max="11004" width="16.44140625" style="117" customWidth="1"/>
    <col min="11005" max="11005" width="18.33203125" style="117" bestFit="1" customWidth="1"/>
    <col min="11006" max="11006" width="19.109375" style="117" customWidth="1"/>
    <col min="11007" max="11008" width="18.33203125" style="117" customWidth="1"/>
    <col min="11009" max="11009" width="8.88671875" style="117"/>
    <col min="11010" max="11011" width="16.77734375" style="117" customWidth="1"/>
    <col min="11012" max="11013" width="11.6640625" style="117" customWidth="1"/>
    <col min="11014" max="11014" width="8.88671875" style="117"/>
    <col min="11015" max="11015" width="18.33203125" style="117" customWidth="1"/>
    <col min="11016" max="11016" width="16.44140625" style="117" customWidth="1"/>
    <col min="11017" max="11017" width="9.44140625" style="117" bestFit="1" customWidth="1"/>
    <col min="11018" max="11018" width="17.6640625" style="117" customWidth="1"/>
    <col min="11019" max="11019" width="14.77734375" style="117" bestFit="1" customWidth="1"/>
    <col min="11020" max="11230" width="8.88671875" style="117"/>
    <col min="11231" max="11231" width="24.109375" style="117" customWidth="1"/>
    <col min="11232" max="11234" width="16.44140625" style="117" customWidth="1"/>
    <col min="11235" max="11235" width="18" style="117" customWidth="1"/>
    <col min="11236" max="11236" width="16.44140625" style="117" customWidth="1"/>
    <col min="11237" max="11237" width="4" style="117" customWidth="1"/>
    <col min="11238" max="11240" width="9.33203125" style="117" customWidth="1"/>
    <col min="11241" max="11241" width="22.44140625" style="117" customWidth="1"/>
    <col min="11242" max="11242" width="3.77734375" style="117" customWidth="1"/>
    <col min="11243" max="11243" width="16.44140625" style="117" customWidth="1"/>
    <col min="11244" max="11244" width="17.33203125" style="117" customWidth="1"/>
    <col min="11245" max="11248" width="16.44140625" style="117" customWidth="1"/>
    <col min="11249" max="11250" width="9.33203125" style="117" customWidth="1"/>
    <col min="11251" max="11251" width="18.77734375" style="117" customWidth="1"/>
    <col min="11252" max="11252" width="16.44140625" style="117" customWidth="1"/>
    <col min="11253" max="11253" width="17.77734375" style="117" customWidth="1"/>
    <col min="11254" max="11256" width="16.44140625" style="117" customWidth="1"/>
    <col min="11257" max="11257" width="17.77734375" style="117" bestFit="1" customWidth="1"/>
    <col min="11258" max="11258" width="16.44140625" style="117" customWidth="1"/>
    <col min="11259" max="11259" width="21" style="117" customWidth="1"/>
    <col min="11260" max="11260" width="16.44140625" style="117" customWidth="1"/>
    <col min="11261" max="11261" width="18.33203125" style="117" bestFit="1" customWidth="1"/>
    <col min="11262" max="11262" width="19.109375" style="117" customWidth="1"/>
    <col min="11263" max="11264" width="18.33203125" style="117" customWidth="1"/>
    <col min="11265" max="11265" width="8.88671875" style="117"/>
    <col min="11266" max="11267" width="16.77734375" style="117" customWidth="1"/>
    <col min="11268" max="11269" width="11.6640625" style="117" customWidth="1"/>
    <col min="11270" max="11270" width="8.88671875" style="117"/>
    <col min="11271" max="11271" width="18.33203125" style="117" customWidth="1"/>
    <col min="11272" max="11272" width="16.44140625" style="117" customWidth="1"/>
    <col min="11273" max="11273" width="9.44140625" style="117" bestFit="1" customWidth="1"/>
    <col min="11274" max="11274" width="17.6640625" style="117" customWidth="1"/>
    <col min="11275" max="11275" width="14.77734375" style="117" bestFit="1" customWidth="1"/>
    <col min="11276" max="11486" width="8.88671875" style="117"/>
    <col min="11487" max="11487" width="24.109375" style="117" customWidth="1"/>
    <col min="11488" max="11490" width="16.44140625" style="117" customWidth="1"/>
    <col min="11491" max="11491" width="18" style="117" customWidth="1"/>
    <col min="11492" max="11492" width="16.44140625" style="117" customWidth="1"/>
    <col min="11493" max="11493" width="4" style="117" customWidth="1"/>
    <col min="11494" max="11496" width="9.33203125" style="117" customWidth="1"/>
    <col min="11497" max="11497" width="22.44140625" style="117" customWidth="1"/>
    <col min="11498" max="11498" width="3.77734375" style="117" customWidth="1"/>
    <col min="11499" max="11499" width="16.44140625" style="117" customWidth="1"/>
    <col min="11500" max="11500" width="17.33203125" style="117" customWidth="1"/>
    <col min="11501" max="11504" width="16.44140625" style="117" customWidth="1"/>
    <col min="11505" max="11506" width="9.33203125" style="117" customWidth="1"/>
    <col min="11507" max="11507" width="18.77734375" style="117" customWidth="1"/>
    <col min="11508" max="11508" width="16.44140625" style="117" customWidth="1"/>
    <col min="11509" max="11509" width="17.77734375" style="117" customWidth="1"/>
    <col min="11510" max="11512" width="16.44140625" style="117" customWidth="1"/>
    <col min="11513" max="11513" width="17.77734375" style="117" bestFit="1" customWidth="1"/>
    <col min="11514" max="11514" width="16.44140625" style="117" customWidth="1"/>
    <col min="11515" max="11515" width="21" style="117" customWidth="1"/>
    <col min="11516" max="11516" width="16.44140625" style="117" customWidth="1"/>
    <col min="11517" max="11517" width="18.33203125" style="117" bestFit="1" customWidth="1"/>
    <col min="11518" max="11518" width="19.109375" style="117" customWidth="1"/>
    <col min="11519" max="11520" width="18.33203125" style="117" customWidth="1"/>
    <col min="11521" max="11521" width="8.88671875" style="117"/>
    <col min="11522" max="11523" width="16.77734375" style="117" customWidth="1"/>
    <col min="11524" max="11525" width="11.6640625" style="117" customWidth="1"/>
    <col min="11526" max="11526" width="8.88671875" style="117"/>
    <col min="11527" max="11527" width="18.33203125" style="117" customWidth="1"/>
    <col min="11528" max="11528" width="16.44140625" style="117" customWidth="1"/>
    <col min="11529" max="11529" width="9.44140625" style="117" bestFit="1" customWidth="1"/>
    <col min="11530" max="11530" width="17.6640625" style="117" customWidth="1"/>
    <col min="11531" max="11531" width="14.77734375" style="117" bestFit="1" customWidth="1"/>
    <col min="11532" max="11742" width="8.88671875" style="117"/>
    <col min="11743" max="11743" width="24.109375" style="117" customWidth="1"/>
    <col min="11744" max="11746" width="16.44140625" style="117" customWidth="1"/>
    <col min="11747" max="11747" width="18" style="117" customWidth="1"/>
    <col min="11748" max="11748" width="16.44140625" style="117" customWidth="1"/>
    <col min="11749" max="11749" width="4" style="117" customWidth="1"/>
    <col min="11750" max="11752" width="9.33203125" style="117" customWidth="1"/>
    <col min="11753" max="11753" width="22.44140625" style="117" customWidth="1"/>
    <col min="11754" max="11754" width="3.77734375" style="117" customWidth="1"/>
    <col min="11755" max="11755" width="16.44140625" style="117" customWidth="1"/>
    <col min="11756" max="11756" width="17.33203125" style="117" customWidth="1"/>
    <col min="11757" max="11760" width="16.44140625" style="117" customWidth="1"/>
    <col min="11761" max="11762" width="9.33203125" style="117" customWidth="1"/>
    <col min="11763" max="11763" width="18.77734375" style="117" customWidth="1"/>
    <col min="11764" max="11764" width="16.44140625" style="117" customWidth="1"/>
    <col min="11765" max="11765" width="17.77734375" style="117" customWidth="1"/>
    <col min="11766" max="11768" width="16.44140625" style="117" customWidth="1"/>
    <col min="11769" max="11769" width="17.77734375" style="117" bestFit="1" customWidth="1"/>
    <col min="11770" max="11770" width="16.44140625" style="117" customWidth="1"/>
    <col min="11771" max="11771" width="21" style="117" customWidth="1"/>
    <col min="11772" max="11772" width="16.44140625" style="117" customWidth="1"/>
    <col min="11773" max="11773" width="18.33203125" style="117" bestFit="1" customWidth="1"/>
    <col min="11774" max="11774" width="19.109375" style="117" customWidth="1"/>
    <col min="11775" max="11776" width="18.33203125" style="117" customWidth="1"/>
    <col min="11777" max="11777" width="8.88671875" style="117"/>
    <col min="11778" max="11779" width="16.77734375" style="117" customWidth="1"/>
    <col min="11780" max="11781" width="11.6640625" style="117" customWidth="1"/>
    <col min="11782" max="11782" width="8.88671875" style="117"/>
    <col min="11783" max="11783" width="18.33203125" style="117" customWidth="1"/>
    <col min="11784" max="11784" width="16.44140625" style="117" customWidth="1"/>
    <col min="11785" max="11785" width="9.44140625" style="117" bestFit="1" customWidth="1"/>
    <col min="11786" max="11786" width="17.6640625" style="117" customWidth="1"/>
    <col min="11787" max="11787" width="14.77734375" style="117" bestFit="1" customWidth="1"/>
    <col min="11788" max="11998" width="8.88671875" style="117"/>
    <col min="11999" max="11999" width="24.109375" style="117" customWidth="1"/>
    <col min="12000" max="12002" width="16.44140625" style="117" customWidth="1"/>
    <col min="12003" max="12003" width="18" style="117" customWidth="1"/>
    <col min="12004" max="12004" width="16.44140625" style="117" customWidth="1"/>
    <col min="12005" max="12005" width="4" style="117" customWidth="1"/>
    <col min="12006" max="12008" width="9.33203125" style="117" customWidth="1"/>
    <col min="12009" max="12009" width="22.44140625" style="117" customWidth="1"/>
    <col min="12010" max="12010" width="3.77734375" style="117" customWidth="1"/>
    <col min="12011" max="12011" width="16.44140625" style="117" customWidth="1"/>
    <col min="12012" max="12012" width="17.33203125" style="117" customWidth="1"/>
    <col min="12013" max="12016" width="16.44140625" style="117" customWidth="1"/>
    <col min="12017" max="12018" width="9.33203125" style="117" customWidth="1"/>
    <col min="12019" max="12019" width="18.77734375" style="117" customWidth="1"/>
    <col min="12020" max="12020" width="16.44140625" style="117" customWidth="1"/>
    <col min="12021" max="12021" width="17.77734375" style="117" customWidth="1"/>
    <col min="12022" max="12024" width="16.44140625" style="117" customWidth="1"/>
    <col min="12025" max="12025" width="17.77734375" style="117" bestFit="1" customWidth="1"/>
    <col min="12026" max="12026" width="16.44140625" style="117" customWidth="1"/>
    <col min="12027" max="12027" width="21" style="117" customWidth="1"/>
    <col min="12028" max="12028" width="16.44140625" style="117" customWidth="1"/>
    <col min="12029" max="12029" width="18.33203125" style="117" bestFit="1" customWidth="1"/>
    <col min="12030" max="12030" width="19.109375" style="117" customWidth="1"/>
    <col min="12031" max="12032" width="18.33203125" style="117" customWidth="1"/>
    <col min="12033" max="12033" width="8.88671875" style="117"/>
    <col min="12034" max="12035" width="16.77734375" style="117" customWidth="1"/>
    <col min="12036" max="12037" width="11.6640625" style="117" customWidth="1"/>
    <col min="12038" max="12038" width="8.88671875" style="117"/>
    <col min="12039" max="12039" width="18.33203125" style="117" customWidth="1"/>
    <col min="12040" max="12040" width="16.44140625" style="117" customWidth="1"/>
    <col min="12041" max="12041" width="9.44140625" style="117" bestFit="1" customWidth="1"/>
    <col min="12042" max="12042" width="17.6640625" style="117" customWidth="1"/>
    <col min="12043" max="12043" width="14.77734375" style="117" bestFit="1" customWidth="1"/>
    <col min="12044" max="12254" width="8.88671875" style="117"/>
    <col min="12255" max="12255" width="24.109375" style="117" customWidth="1"/>
    <col min="12256" max="12258" width="16.44140625" style="117" customWidth="1"/>
    <col min="12259" max="12259" width="18" style="117" customWidth="1"/>
    <col min="12260" max="12260" width="16.44140625" style="117" customWidth="1"/>
    <col min="12261" max="12261" width="4" style="117" customWidth="1"/>
    <col min="12262" max="12264" width="9.33203125" style="117" customWidth="1"/>
    <col min="12265" max="12265" width="22.44140625" style="117" customWidth="1"/>
    <col min="12266" max="12266" width="3.77734375" style="117" customWidth="1"/>
    <col min="12267" max="12267" width="16.44140625" style="117" customWidth="1"/>
    <col min="12268" max="12268" width="17.33203125" style="117" customWidth="1"/>
    <col min="12269" max="12272" width="16.44140625" style="117" customWidth="1"/>
    <col min="12273" max="12274" width="9.33203125" style="117" customWidth="1"/>
    <col min="12275" max="12275" width="18.77734375" style="117" customWidth="1"/>
    <col min="12276" max="12276" width="16.44140625" style="117" customWidth="1"/>
    <col min="12277" max="12277" width="17.77734375" style="117" customWidth="1"/>
    <col min="12278" max="12280" width="16.44140625" style="117" customWidth="1"/>
    <col min="12281" max="12281" width="17.77734375" style="117" bestFit="1" customWidth="1"/>
    <col min="12282" max="12282" width="16.44140625" style="117" customWidth="1"/>
    <col min="12283" max="12283" width="21" style="117" customWidth="1"/>
    <col min="12284" max="12284" width="16.44140625" style="117" customWidth="1"/>
    <col min="12285" max="12285" width="18.33203125" style="117" bestFit="1" customWidth="1"/>
    <col min="12286" max="12286" width="19.109375" style="117" customWidth="1"/>
    <col min="12287" max="12288" width="18.33203125" style="117" customWidth="1"/>
    <col min="12289" max="12289" width="8.88671875" style="117"/>
    <col min="12290" max="12291" width="16.77734375" style="117" customWidth="1"/>
    <col min="12292" max="12293" width="11.6640625" style="117" customWidth="1"/>
    <col min="12294" max="12294" width="8.88671875" style="117"/>
    <col min="12295" max="12295" width="18.33203125" style="117" customWidth="1"/>
    <col min="12296" max="12296" width="16.44140625" style="117" customWidth="1"/>
    <col min="12297" max="12297" width="9.44140625" style="117" bestFit="1" customWidth="1"/>
    <col min="12298" max="12298" width="17.6640625" style="117" customWidth="1"/>
    <col min="12299" max="12299" width="14.77734375" style="117" bestFit="1" customWidth="1"/>
    <col min="12300" max="12510" width="8.88671875" style="117"/>
    <col min="12511" max="12511" width="24.109375" style="117" customWidth="1"/>
    <col min="12512" max="12514" width="16.44140625" style="117" customWidth="1"/>
    <col min="12515" max="12515" width="18" style="117" customWidth="1"/>
    <col min="12516" max="12516" width="16.44140625" style="117" customWidth="1"/>
    <col min="12517" max="12517" width="4" style="117" customWidth="1"/>
    <col min="12518" max="12520" width="9.33203125" style="117" customWidth="1"/>
    <col min="12521" max="12521" width="22.44140625" style="117" customWidth="1"/>
    <col min="12522" max="12522" width="3.77734375" style="117" customWidth="1"/>
    <col min="12523" max="12523" width="16.44140625" style="117" customWidth="1"/>
    <col min="12524" max="12524" width="17.33203125" style="117" customWidth="1"/>
    <col min="12525" max="12528" width="16.44140625" style="117" customWidth="1"/>
    <col min="12529" max="12530" width="9.33203125" style="117" customWidth="1"/>
    <col min="12531" max="12531" width="18.77734375" style="117" customWidth="1"/>
    <col min="12532" max="12532" width="16.44140625" style="117" customWidth="1"/>
    <col min="12533" max="12533" width="17.77734375" style="117" customWidth="1"/>
    <col min="12534" max="12536" width="16.44140625" style="117" customWidth="1"/>
    <col min="12537" max="12537" width="17.77734375" style="117" bestFit="1" customWidth="1"/>
    <col min="12538" max="12538" width="16.44140625" style="117" customWidth="1"/>
    <col min="12539" max="12539" width="21" style="117" customWidth="1"/>
    <col min="12540" max="12540" width="16.44140625" style="117" customWidth="1"/>
    <col min="12541" max="12541" width="18.33203125" style="117" bestFit="1" customWidth="1"/>
    <col min="12542" max="12542" width="19.109375" style="117" customWidth="1"/>
    <col min="12543" max="12544" width="18.33203125" style="117" customWidth="1"/>
    <col min="12545" max="12545" width="8.88671875" style="117"/>
    <col min="12546" max="12547" width="16.77734375" style="117" customWidth="1"/>
    <col min="12548" max="12549" width="11.6640625" style="117" customWidth="1"/>
    <col min="12550" max="12550" width="8.88671875" style="117"/>
    <col min="12551" max="12551" width="18.33203125" style="117" customWidth="1"/>
    <col min="12552" max="12552" width="16.44140625" style="117" customWidth="1"/>
    <col min="12553" max="12553" width="9.44140625" style="117" bestFit="1" customWidth="1"/>
    <col min="12554" max="12554" width="17.6640625" style="117" customWidth="1"/>
    <col min="12555" max="12555" width="14.77734375" style="117" bestFit="1" customWidth="1"/>
    <col min="12556" max="12766" width="8.88671875" style="117"/>
    <col min="12767" max="12767" width="24.109375" style="117" customWidth="1"/>
    <col min="12768" max="12770" width="16.44140625" style="117" customWidth="1"/>
    <col min="12771" max="12771" width="18" style="117" customWidth="1"/>
    <col min="12772" max="12772" width="16.44140625" style="117" customWidth="1"/>
    <col min="12773" max="12773" width="4" style="117" customWidth="1"/>
    <col min="12774" max="12776" width="9.33203125" style="117" customWidth="1"/>
    <col min="12777" max="12777" width="22.44140625" style="117" customWidth="1"/>
    <col min="12778" max="12778" width="3.77734375" style="117" customWidth="1"/>
    <col min="12779" max="12779" width="16.44140625" style="117" customWidth="1"/>
    <col min="12780" max="12780" width="17.33203125" style="117" customWidth="1"/>
    <col min="12781" max="12784" width="16.44140625" style="117" customWidth="1"/>
    <col min="12785" max="12786" width="9.33203125" style="117" customWidth="1"/>
    <col min="12787" max="12787" width="18.77734375" style="117" customWidth="1"/>
    <col min="12788" max="12788" width="16.44140625" style="117" customWidth="1"/>
    <col min="12789" max="12789" width="17.77734375" style="117" customWidth="1"/>
    <col min="12790" max="12792" width="16.44140625" style="117" customWidth="1"/>
    <col min="12793" max="12793" width="17.77734375" style="117" bestFit="1" customWidth="1"/>
    <col min="12794" max="12794" width="16.44140625" style="117" customWidth="1"/>
    <col min="12795" max="12795" width="21" style="117" customWidth="1"/>
    <col min="12796" max="12796" width="16.44140625" style="117" customWidth="1"/>
    <col min="12797" max="12797" width="18.33203125" style="117" bestFit="1" customWidth="1"/>
    <col min="12798" max="12798" width="19.109375" style="117" customWidth="1"/>
    <col min="12799" max="12800" width="18.33203125" style="117" customWidth="1"/>
    <col min="12801" max="12801" width="8.88671875" style="117"/>
    <col min="12802" max="12803" width="16.77734375" style="117" customWidth="1"/>
    <col min="12804" max="12805" width="11.6640625" style="117" customWidth="1"/>
    <col min="12806" max="12806" width="8.88671875" style="117"/>
    <col min="12807" max="12807" width="18.33203125" style="117" customWidth="1"/>
    <col min="12808" max="12808" width="16.44140625" style="117" customWidth="1"/>
    <col min="12809" max="12809" width="9.44140625" style="117" bestFit="1" customWidth="1"/>
    <col min="12810" max="12810" width="17.6640625" style="117" customWidth="1"/>
    <col min="12811" max="12811" width="14.77734375" style="117" bestFit="1" customWidth="1"/>
    <col min="12812" max="13022" width="8.88671875" style="117"/>
    <col min="13023" max="13023" width="24.109375" style="117" customWidth="1"/>
    <col min="13024" max="13026" width="16.44140625" style="117" customWidth="1"/>
    <col min="13027" max="13027" width="18" style="117" customWidth="1"/>
    <col min="13028" max="13028" width="16.44140625" style="117" customWidth="1"/>
    <col min="13029" max="13029" width="4" style="117" customWidth="1"/>
    <col min="13030" max="13032" width="9.33203125" style="117" customWidth="1"/>
    <col min="13033" max="13033" width="22.44140625" style="117" customWidth="1"/>
    <col min="13034" max="13034" width="3.77734375" style="117" customWidth="1"/>
    <col min="13035" max="13035" width="16.44140625" style="117" customWidth="1"/>
    <col min="13036" max="13036" width="17.33203125" style="117" customWidth="1"/>
    <col min="13037" max="13040" width="16.44140625" style="117" customWidth="1"/>
    <col min="13041" max="13042" width="9.33203125" style="117" customWidth="1"/>
    <col min="13043" max="13043" width="18.77734375" style="117" customWidth="1"/>
    <col min="13044" max="13044" width="16.44140625" style="117" customWidth="1"/>
    <col min="13045" max="13045" width="17.77734375" style="117" customWidth="1"/>
    <col min="13046" max="13048" width="16.44140625" style="117" customWidth="1"/>
    <col min="13049" max="13049" width="17.77734375" style="117" bestFit="1" customWidth="1"/>
    <col min="13050" max="13050" width="16.44140625" style="117" customWidth="1"/>
    <col min="13051" max="13051" width="21" style="117" customWidth="1"/>
    <col min="13052" max="13052" width="16.44140625" style="117" customWidth="1"/>
    <col min="13053" max="13053" width="18.33203125" style="117" bestFit="1" customWidth="1"/>
    <col min="13054" max="13054" width="19.109375" style="117" customWidth="1"/>
    <col min="13055" max="13056" width="18.33203125" style="117" customWidth="1"/>
    <col min="13057" max="13057" width="8.88671875" style="117"/>
    <col min="13058" max="13059" width="16.77734375" style="117" customWidth="1"/>
    <col min="13060" max="13061" width="11.6640625" style="117" customWidth="1"/>
    <col min="13062" max="13062" width="8.88671875" style="117"/>
    <col min="13063" max="13063" width="18.33203125" style="117" customWidth="1"/>
    <col min="13064" max="13064" width="16.44140625" style="117" customWidth="1"/>
    <col min="13065" max="13065" width="9.44140625" style="117" bestFit="1" customWidth="1"/>
    <col min="13066" max="13066" width="17.6640625" style="117" customWidth="1"/>
    <col min="13067" max="13067" width="14.77734375" style="117" bestFit="1" customWidth="1"/>
    <col min="13068" max="13278" width="8.88671875" style="117"/>
    <col min="13279" max="13279" width="24.109375" style="117" customWidth="1"/>
    <col min="13280" max="13282" width="16.44140625" style="117" customWidth="1"/>
    <col min="13283" max="13283" width="18" style="117" customWidth="1"/>
    <col min="13284" max="13284" width="16.44140625" style="117" customWidth="1"/>
    <col min="13285" max="13285" width="4" style="117" customWidth="1"/>
    <col min="13286" max="13288" width="9.33203125" style="117" customWidth="1"/>
    <col min="13289" max="13289" width="22.44140625" style="117" customWidth="1"/>
    <col min="13290" max="13290" width="3.77734375" style="117" customWidth="1"/>
    <col min="13291" max="13291" width="16.44140625" style="117" customWidth="1"/>
    <col min="13292" max="13292" width="17.33203125" style="117" customWidth="1"/>
    <col min="13293" max="13296" width="16.44140625" style="117" customWidth="1"/>
    <col min="13297" max="13298" width="9.33203125" style="117" customWidth="1"/>
    <col min="13299" max="13299" width="18.77734375" style="117" customWidth="1"/>
    <col min="13300" max="13300" width="16.44140625" style="117" customWidth="1"/>
    <col min="13301" max="13301" width="17.77734375" style="117" customWidth="1"/>
    <col min="13302" max="13304" width="16.44140625" style="117" customWidth="1"/>
    <col min="13305" max="13305" width="17.77734375" style="117" bestFit="1" customWidth="1"/>
    <col min="13306" max="13306" width="16.44140625" style="117" customWidth="1"/>
    <col min="13307" max="13307" width="21" style="117" customWidth="1"/>
    <col min="13308" max="13308" width="16.44140625" style="117" customWidth="1"/>
    <col min="13309" max="13309" width="18.33203125" style="117" bestFit="1" customWidth="1"/>
    <col min="13310" max="13310" width="19.109375" style="117" customWidth="1"/>
    <col min="13311" max="13312" width="18.33203125" style="117" customWidth="1"/>
    <col min="13313" max="13313" width="8.88671875" style="117"/>
    <col min="13314" max="13315" width="16.77734375" style="117" customWidth="1"/>
    <col min="13316" max="13317" width="11.6640625" style="117" customWidth="1"/>
    <col min="13318" max="13318" width="8.88671875" style="117"/>
    <col min="13319" max="13319" width="18.33203125" style="117" customWidth="1"/>
    <col min="13320" max="13320" width="16.44140625" style="117" customWidth="1"/>
    <col min="13321" max="13321" width="9.44140625" style="117" bestFit="1" customWidth="1"/>
    <col min="13322" max="13322" width="17.6640625" style="117" customWidth="1"/>
    <col min="13323" max="13323" width="14.77734375" style="117" bestFit="1" customWidth="1"/>
    <col min="13324" max="13534" width="8.88671875" style="117"/>
    <col min="13535" max="13535" width="24.109375" style="117" customWidth="1"/>
    <col min="13536" max="13538" width="16.44140625" style="117" customWidth="1"/>
    <col min="13539" max="13539" width="18" style="117" customWidth="1"/>
    <col min="13540" max="13540" width="16.44140625" style="117" customWidth="1"/>
    <col min="13541" max="13541" width="4" style="117" customWidth="1"/>
    <col min="13542" max="13544" width="9.33203125" style="117" customWidth="1"/>
    <col min="13545" max="13545" width="22.44140625" style="117" customWidth="1"/>
    <col min="13546" max="13546" width="3.77734375" style="117" customWidth="1"/>
    <col min="13547" max="13547" width="16.44140625" style="117" customWidth="1"/>
    <col min="13548" max="13548" width="17.33203125" style="117" customWidth="1"/>
    <col min="13549" max="13552" width="16.44140625" style="117" customWidth="1"/>
    <col min="13553" max="13554" width="9.33203125" style="117" customWidth="1"/>
    <col min="13555" max="13555" width="18.77734375" style="117" customWidth="1"/>
    <col min="13556" max="13556" width="16.44140625" style="117" customWidth="1"/>
    <col min="13557" max="13557" width="17.77734375" style="117" customWidth="1"/>
    <col min="13558" max="13560" width="16.44140625" style="117" customWidth="1"/>
    <col min="13561" max="13561" width="17.77734375" style="117" bestFit="1" customWidth="1"/>
    <col min="13562" max="13562" width="16.44140625" style="117" customWidth="1"/>
    <col min="13563" max="13563" width="21" style="117" customWidth="1"/>
    <col min="13564" max="13564" width="16.44140625" style="117" customWidth="1"/>
    <col min="13565" max="13565" width="18.33203125" style="117" bestFit="1" customWidth="1"/>
    <col min="13566" max="13566" width="19.109375" style="117" customWidth="1"/>
    <col min="13567" max="13568" width="18.33203125" style="117" customWidth="1"/>
    <col min="13569" max="13569" width="8.88671875" style="117"/>
    <col min="13570" max="13571" width="16.77734375" style="117" customWidth="1"/>
    <col min="13572" max="13573" width="11.6640625" style="117" customWidth="1"/>
    <col min="13574" max="13574" width="8.88671875" style="117"/>
    <col min="13575" max="13575" width="18.33203125" style="117" customWidth="1"/>
    <col min="13576" max="13576" width="16.44140625" style="117" customWidth="1"/>
    <col min="13577" max="13577" width="9.44140625" style="117" bestFit="1" customWidth="1"/>
    <col min="13578" max="13578" width="17.6640625" style="117" customWidth="1"/>
    <col min="13579" max="13579" width="14.77734375" style="117" bestFit="1" customWidth="1"/>
    <col min="13580" max="13790" width="8.88671875" style="117"/>
    <col min="13791" max="13791" width="24.109375" style="117" customWidth="1"/>
    <col min="13792" max="13794" width="16.44140625" style="117" customWidth="1"/>
    <col min="13795" max="13795" width="18" style="117" customWidth="1"/>
    <col min="13796" max="13796" width="16.44140625" style="117" customWidth="1"/>
    <col min="13797" max="13797" width="4" style="117" customWidth="1"/>
    <col min="13798" max="13800" width="9.33203125" style="117" customWidth="1"/>
    <col min="13801" max="13801" width="22.44140625" style="117" customWidth="1"/>
    <col min="13802" max="13802" width="3.77734375" style="117" customWidth="1"/>
    <col min="13803" max="13803" width="16.44140625" style="117" customWidth="1"/>
    <col min="13804" max="13804" width="17.33203125" style="117" customWidth="1"/>
    <col min="13805" max="13808" width="16.44140625" style="117" customWidth="1"/>
    <col min="13809" max="13810" width="9.33203125" style="117" customWidth="1"/>
    <col min="13811" max="13811" width="18.77734375" style="117" customWidth="1"/>
    <col min="13812" max="13812" width="16.44140625" style="117" customWidth="1"/>
    <col min="13813" max="13813" width="17.77734375" style="117" customWidth="1"/>
    <col min="13814" max="13816" width="16.44140625" style="117" customWidth="1"/>
    <col min="13817" max="13817" width="17.77734375" style="117" bestFit="1" customWidth="1"/>
    <col min="13818" max="13818" width="16.44140625" style="117" customWidth="1"/>
    <col min="13819" max="13819" width="21" style="117" customWidth="1"/>
    <col min="13820" max="13820" width="16.44140625" style="117" customWidth="1"/>
    <col min="13821" max="13821" width="18.33203125" style="117" bestFit="1" customWidth="1"/>
    <col min="13822" max="13822" width="19.109375" style="117" customWidth="1"/>
    <col min="13823" max="13824" width="18.33203125" style="117" customWidth="1"/>
    <col min="13825" max="13825" width="8.88671875" style="117"/>
    <col min="13826" max="13827" width="16.77734375" style="117" customWidth="1"/>
    <col min="13828" max="13829" width="11.6640625" style="117" customWidth="1"/>
    <col min="13830" max="13830" width="8.88671875" style="117"/>
    <col min="13831" max="13831" width="18.33203125" style="117" customWidth="1"/>
    <col min="13832" max="13832" width="16.44140625" style="117" customWidth="1"/>
    <col min="13833" max="13833" width="9.44140625" style="117" bestFit="1" customWidth="1"/>
    <col min="13834" max="13834" width="17.6640625" style="117" customWidth="1"/>
    <col min="13835" max="13835" width="14.77734375" style="117" bestFit="1" customWidth="1"/>
    <col min="13836" max="14046" width="8.88671875" style="117"/>
    <col min="14047" max="14047" width="24.109375" style="117" customWidth="1"/>
    <col min="14048" max="14050" width="16.44140625" style="117" customWidth="1"/>
    <col min="14051" max="14051" width="18" style="117" customWidth="1"/>
    <col min="14052" max="14052" width="16.44140625" style="117" customWidth="1"/>
    <col min="14053" max="14053" width="4" style="117" customWidth="1"/>
    <col min="14054" max="14056" width="9.33203125" style="117" customWidth="1"/>
    <col min="14057" max="14057" width="22.44140625" style="117" customWidth="1"/>
    <col min="14058" max="14058" width="3.77734375" style="117" customWidth="1"/>
    <col min="14059" max="14059" width="16.44140625" style="117" customWidth="1"/>
    <col min="14060" max="14060" width="17.33203125" style="117" customWidth="1"/>
    <col min="14061" max="14064" width="16.44140625" style="117" customWidth="1"/>
    <col min="14065" max="14066" width="9.33203125" style="117" customWidth="1"/>
    <col min="14067" max="14067" width="18.77734375" style="117" customWidth="1"/>
    <col min="14068" max="14068" width="16.44140625" style="117" customWidth="1"/>
    <col min="14069" max="14069" width="17.77734375" style="117" customWidth="1"/>
    <col min="14070" max="14072" width="16.44140625" style="117" customWidth="1"/>
    <col min="14073" max="14073" width="17.77734375" style="117" bestFit="1" customWidth="1"/>
    <col min="14074" max="14074" width="16.44140625" style="117" customWidth="1"/>
    <col min="14075" max="14075" width="21" style="117" customWidth="1"/>
    <col min="14076" max="14076" width="16.44140625" style="117" customWidth="1"/>
    <col min="14077" max="14077" width="18.33203125" style="117" bestFit="1" customWidth="1"/>
    <col min="14078" max="14078" width="19.109375" style="117" customWidth="1"/>
    <col min="14079" max="14080" width="18.33203125" style="117" customWidth="1"/>
    <col min="14081" max="14081" width="8.88671875" style="117"/>
    <col min="14082" max="14083" width="16.77734375" style="117" customWidth="1"/>
    <col min="14084" max="14085" width="11.6640625" style="117" customWidth="1"/>
    <col min="14086" max="14086" width="8.88671875" style="117"/>
    <col min="14087" max="14087" width="18.33203125" style="117" customWidth="1"/>
    <col min="14088" max="14088" width="16.44140625" style="117" customWidth="1"/>
    <col min="14089" max="14089" width="9.44140625" style="117" bestFit="1" customWidth="1"/>
    <col min="14090" max="14090" width="17.6640625" style="117" customWidth="1"/>
    <col min="14091" max="14091" width="14.77734375" style="117" bestFit="1" customWidth="1"/>
    <col min="14092" max="14302" width="8.88671875" style="117"/>
    <col min="14303" max="14303" width="24.109375" style="117" customWidth="1"/>
    <col min="14304" max="14306" width="16.44140625" style="117" customWidth="1"/>
    <col min="14307" max="14307" width="18" style="117" customWidth="1"/>
    <col min="14308" max="14308" width="16.44140625" style="117" customWidth="1"/>
    <col min="14309" max="14309" width="4" style="117" customWidth="1"/>
    <col min="14310" max="14312" width="9.33203125" style="117" customWidth="1"/>
    <col min="14313" max="14313" width="22.44140625" style="117" customWidth="1"/>
    <col min="14314" max="14314" width="3.77734375" style="117" customWidth="1"/>
    <col min="14315" max="14315" width="16.44140625" style="117" customWidth="1"/>
    <col min="14316" max="14316" width="17.33203125" style="117" customWidth="1"/>
    <col min="14317" max="14320" width="16.44140625" style="117" customWidth="1"/>
    <col min="14321" max="14322" width="9.33203125" style="117" customWidth="1"/>
    <col min="14323" max="14323" width="18.77734375" style="117" customWidth="1"/>
    <col min="14324" max="14324" width="16.44140625" style="117" customWidth="1"/>
    <col min="14325" max="14325" width="17.77734375" style="117" customWidth="1"/>
    <col min="14326" max="14328" width="16.44140625" style="117" customWidth="1"/>
    <col min="14329" max="14329" width="17.77734375" style="117" bestFit="1" customWidth="1"/>
    <col min="14330" max="14330" width="16.44140625" style="117" customWidth="1"/>
    <col min="14331" max="14331" width="21" style="117" customWidth="1"/>
    <col min="14332" max="14332" width="16.44140625" style="117" customWidth="1"/>
    <col min="14333" max="14333" width="18.33203125" style="117" bestFit="1" customWidth="1"/>
    <col min="14334" max="14334" width="19.109375" style="117" customWidth="1"/>
    <col min="14335" max="14336" width="18.33203125" style="117" customWidth="1"/>
    <col min="14337" max="14337" width="8.88671875" style="117"/>
    <col min="14338" max="14339" width="16.77734375" style="117" customWidth="1"/>
    <col min="14340" max="14341" width="11.6640625" style="117" customWidth="1"/>
    <col min="14342" max="14342" width="8.88671875" style="117"/>
    <col min="14343" max="14343" width="18.33203125" style="117" customWidth="1"/>
    <col min="14344" max="14344" width="16.44140625" style="117" customWidth="1"/>
    <col min="14345" max="14345" width="9.44140625" style="117" bestFit="1" customWidth="1"/>
    <col min="14346" max="14346" width="17.6640625" style="117" customWidth="1"/>
    <col min="14347" max="14347" width="14.77734375" style="117" bestFit="1" customWidth="1"/>
    <col min="14348" max="14558" width="8.88671875" style="117"/>
    <col min="14559" max="14559" width="24.109375" style="117" customWidth="1"/>
    <col min="14560" max="14562" width="16.44140625" style="117" customWidth="1"/>
    <col min="14563" max="14563" width="18" style="117" customWidth="1"/>
    <col min="14564" max="14564" width="16.44140625" style="117" customWidth="1"/>
    <col min="14565" max="14565" width="4" style="117" customWidth="1"/>
    <col min="14566" max="14568" width="9.33203125" style="117" customWidth="1"/>
    <col min="14569" max="14569" width="22.44140625" style="117" customWidth="1"/>
    <col min="14570" max="14570" width="3.77734375" style="117" customWidth="1"/>
    <col min="14571" max="14571" width="16.44140625" style="117" customWidth="1"/>
    <col min="14572" max="14572" width="17.33203125" style="117" customWidth="1"/>
    <col min="14573" max="14576" width="16.44140625" style="117" customWidth="1"/>
    <col min="14577" max="14578" width="9.33203125" style="117" customWidth="1"/>
    <col min="14579" max="14579" width="18.77734375" style="117" customWidth="1"/>
    <col min="14580" max="14580" width="16.44140625" style="117" customWidth="1"/>
    <col min="14581" max="14581" width="17.77734375" style="117" customWidth="1"/>
    <col min="14582" max="14584" width="16.44140625" style="117" customWidth="1"/>
    <col min="14585" max="14585" width="17.77734375" style="117" bestFit="1" customWidth="1"/>
    <col min="14586" max="14586" width="16.44140625" style="117" customWidth="1"/>
    <col min="14587" max="14587" width="21" style="117" customWidth="1"/>
    <col min="14588" max="14588" width="16.44140625" style="117" customWidth="1"/>
    <col min="14589" max="14589" width="18.33203125" style="117" bestFit="1" customWidth="1"/>
    <col min="14590" max="14590" width="19.109375" style="117" customWidth="1"/>
    <col min="14591" max="14592" width="18.33203125" style="117" customWidth="1"/>
    <col min="14593" max="14593" width="8.88671875" style="117"/>
    <col min="14594" max="14595" width="16.77734375" style="117" customWidth="1"/>
    <col min="14596" max="14597" width="11.6640625" style="117" customWidth="1"/>
    <col min="14598" max="14598" width="8.88671875" style="117"/>
    <col min="14599" max="14599" width="18.33203125" style="117" customWidth="1"/>
    <col min="14600" max="14600" width="16.44140625" style="117" customWidth="1"/>
    <col min="14601" max="14601" width="9.44140625" style="117" bestFit="1" customWidth="1"/>
    <col min="14602" max="14602" width="17.6640625" style="117" customWidth="1"/>
    <col min="14603" max="14603" width="14.77734375" style="117" bestFit="1" customWidth="1"/>
    <col min="14604" max="14814" width="8.88671875" style="117"/>
    <col min="14815" max="14815" width="24.109375" style="117" customWidth="1"/>
    <col min="14816" max="14818" width="16.44140625" style="117" customWidth="1"/>
    <col min="14819" max="14819" width="18" style="117" customWidth="1"/>
    <col min="14820" max="14820" width="16.44140625" style="117" customWidth="1"/>
    <col min="14821" max="14821" width="4" style="117" customWidth="1"/>
    <col min="14822" max="14824" width="9.33203125" style="117" customWidth="1"/>
    <col min="14825" max="14825" width="22.44140625" style="117" customWidth="1"/>
    <col min="14826" max="14826" width="3.77734375" style="117" customWidth="1"/>
    <col min="14827" max="14827" width="16.44140625" style="117" customWidth="1"/>
    <col min="14828" max="14828" width="17.33203125" style="117" customWidth="1"/>
    <col min="14829" max="14832" width="16.44140625" style="117" customWidth="1"/>
    <col min="14833" max="14834" width="9.33203125" style="117" customWidth="1"/>
    <col min="14835" max="14835" width="18.77734375" style="117" customWidth="1"/>
    <col min="14836" max="14836" width="16.44140625" style="117" customWidth="1"/>
    <col min="14837" max="14837" width="17.77734375" style="117" customWidth="1"/>
    <col min="14838" max="14840" width="16.44140625" style="117" customWidth="1"/>
    <col min="14841" max="14841" width="17.77734375" style="117" bestFit="1" customWidth="1"/>
    <col min="14842" max="14842" width="16.44140625" style="117" customWidth="1"/>
    <col min="14843" max="14843" width="21" style="117" customWidth="1"/>
    <col min="14844" max="14844" width="16.44140625" style="117" customWidth="1"/>
    <col min="14845" max="14845" width="18.33203125" style="117" bestFit="1" customWidth="1"/>
    <col min="14846" max="14846" width="19.109375" style="117" customWidth="1"/>
    <col min="14847" max="14848" width="18.33203125" style="117" customWidth="1"/>
    <col min="14849" max="14849" width="8.88671875" style="117"/>
    <col min="14850" max="14851" width="16.77734375" style="117" customWidth="1"/>
    <col min="14852" max="14853" width="11.6640625" style="117" customWidth="1"/>
    <col min="14854" max="14854" width="8.88671875" style="117"/>
    <col min="14855" max="14855" width="18.33203125" style="117" customWidth="1"/>
    <col min="14856" max="14856" width="16.44140625" style="117" customWidth="1"/>
    <col min="14857" max="14857" width="9.44140625" style="117" bestFit="1" customWidth="1"/>
    <col min="14858" max="14858" width="17.6640625" style="117" customWidth="1"/>
    <col min="14859" max="14859" width="14.77734375" style="117" bestFit="1" customWidth="1"/>
    <col min="14860" max="15070" width="8.88671875" style="117"/>
    <col min="15071" max="15071" width="24.109375" style="117" customWidth="1"/>
    <col min="15072" max="15074" width="16.44140625" style="117" customWidth="1"/>
    <col min="15075" max="15075" width="18" style="117" customWidth="1"/>
    <col min="15076" max="15076" width="16.44140625" style="117" customWidth="1"/>
    <col min="15077" max="15077" width="4" style="117" customWidth="1"/>
    <col min="15078" max="15080" width="9.33203125" style="117" customWidth="1"/>
    <col min="15081" max="15081" width="22.44140625" style="117" customWidth="1"/>
    <col min="15082" max="15082" width="3.77734375" style="117" customWidth="1"/>
    <col min="15083" max="15083" width="16.44140625" style="117" customWidth="1"/>
    <col min="15084" max="15084" width="17.33203125" style="117" customWidth="1"/>
    <col min="15085" max="15088" width="16.44140625" style="117" customWidth="1"/>
    <col min="15089" max="15090" width="9.33203125" style="117" customWidth="1"/>
    <col min="15091" max="15091" width="18.77734375" style="117" customWidth="1"/>
    <col min="15092" max="15092" width="16.44140625" style="117" customWidth="1"/>
    <col min="15093" max="15093" width="17.77734375" style="117" customWidth="1"/>
    <col min="15094" max="15096" width="16.44140625" style="117" customWidth="1"/>
    <col min="15097" max="15097" width="17.77734375" style="117" bestFit="1" customWidth="1"/>
    <col min="15098" max="15098" width="16.44140625" style="117" customWidth="1"/>
    <col min="15099" max="15099" width="21" style="117" customWidth="1"/>
    <col min="15100" max="15100" width="16.44140625" style="117" customWidth="1"/>
    <col min="15101" max="15101" width="18.33203125" style="117" bestFit="1" customWidth="1"/>
    <col min="15102" max="15102" width="19.109375" style="117" customWidth="1"/>
    <col min="15103" max="15104" width="18.33203125" style="117" customWidth="1"/>
    <col min="15105" max="15105" width="8.88671875" style="117"/>
    <col min="15106" max="15107" width="16.77734375" style="117" customWidth="1"/>
    <col min="15108" max="15109" width="11.6640625" style="117" customWidth="1"/>
    <col min="15110" max="15110" width="8.88671875" style="117"/>
    <col min="15111" max="15111" width="18.33203125" style="117" customWidth="1"/>
    <col min="15112" max="15112" width="16.44140625" style="117" customWidth="1"/>
    <col min="15113" max="15113" width="9.44140625" style="117" bestFit="1" customWidth="1"/>
    <col min="15114" max="15114" width="17.6640625" style="117" customWidth="1"/>
    <col min="15115" max="15115" width="14.77734375" style="117" bestFit="1" customWidth="1"/>
    <col min="15116" max="15326" width="8.88671875" style="117"/>
    <col min="15327" max="15327" width="24.109375" style="117" customWidth="1"/>
    <col min="15328" max="15330" width="16.44140625" style="117" customWidth="1"/>
    <col min="15331" max="15331" width="18" style="117" customWidth="1"/>
    <col min="15332" max="15332" width="16.44140625" style="117" customWidth="1"/>
    <col min="15333" max="15333" width="4" style="117" customWidth="1"/>
    <col min="15334" max="15336" width="9.33203125" style="117" customWidth="1"/>
    <col min="15337" max="15337" width="22.44140625" style="117" customWidth="1"/>
    <col min="15338" max="15338" width="3.77734375" style="117" customWidth="1"/>
    <col min="15339" max="15339" width="16.44140625" style="117" customWidth="1"/>
    <col min="15340" max="15340" width="17.33203125" style="117" customWidth="1"/>
    <col min="15341" max="15344" width="16.44140625" style="117" customWidth="1"/>
    <col min="15345" max="15346" width="9.33203125" style="117" customWidth="1"/>
    <col min="15347" max="15347" width="18.77734375" style="117" customWidth="1"/>
    <col min="15348" max="15348" width="16.44140625" style="117" customWidth="1"/>
    <col min="15349" max="15349" width="17.77734375" style="117" customWidth="1"/>
    <col min="15350" max="15352" width="16.44140625" style="117" customWidth="1"/>
    <col min="15353" max="15353" width="17.77734375" style="117" bestFit="1" customWidth="1"/>
    <col min="15354" max="15354" width="16.44140625" style="117" customWidth="1"/>
    <col min="15355" max="15355" width="21" style="117" customWidth="1"/>
    <col min="15356" max="15356" width="16.44140625" style="117" customWidth="1"/>
    <col min="15357" max="15357" width="18.33203125" style="117" bestFit="1" customWidth="1"/>
    <col min="15358" max="15358" width="19.109375" style="117" customWidth="1"/>
    <col min="15359" max="15360" width="18.33203125" style="117" customWidth="1"/>
    <col min="15361" max="15361" width="8.88671875" style="117"/>
    <col min="15362" max="15363" width="16.77734375" style="117" customWidth="1"/>
    <col min="15364" max="15365" width="11.6640625" style="117" customWidth="1"/>
    <col min="15366" max="15366" width="8.88671875" style="117"/>
    <col min="15367" max="15367" width="18.33203125" style="117" customWidth="1"/>
    <col min="15368" max="15368" width="16.44140625" style="117" customWidth="1"/>
    <col min="15369" max="15369" width="9.44140625" style="117" bestFit="1" customWidth="1"/>
    <col min="15370" max="15370" width="17.6640625" style="117" customWidth="1"/>
    <col min="15371" max="15371" width="14.77734375" style="117" bestFit="1" customWidth="1"/>
    <col min="15372" max="15582" width="8.88671875" style="117"/>
    <col min="15583" max="15583" width="24.109375" style="117" customWidth="1"/>
    <col min="15584" max="15586" width="16.44140625" style="117" customWidth="1"/>
    <col min="15587" max="15587" width="18" style="117" customWidth="1"/>
    <col min="15588" max="15588" width="16.44140625" style="117" customWidth="1"/>
    <col min="15589" max="15589" width="4" style="117" customWidth="1"/>
    <col min="15590" max="15592" width="9.33203125" style="117" customWidth="1"/>
    <col min="15593" max="15593" width="22.44140625" style="117" customWidth="1"/>
    <col min="15594" max="15594" width="3.77734375" style="117" customWidth="1"/>
    <col min="15595" max="15595" width="16.44140625" style="117" customWidth="1"/>
    <col min="15596" max="15596" width="17.33203125" style="117" customWidth="1"/>
    <col min="15597" max="15600" width="16.44140625" style="117" customWidth="1"/>
    <col min="15601" max="15602" width="9.33203125" style="117" customWidth="1"/>
    <col min="15603" max="15603" width="18.77734375" style="117" customWidth="1"/>
    <col min="15604" max="15604" width="16.44140625" style="117" customWidth="1"/>
    <col min="15605" max="15605" width="17.77734375" style="117" customWidth="1"/>
    <col min="15606" max="15608" width="16.44140625" style="117" customWidth="1"/>
    <col min="15609" max="15609" width="17.77734375" style="117" bestFit="1" customWidth="1"/>
    <col min="15610" max="15610" width="16.44140625" style="117" customWidth="1"/>
    <col min="15611" max="15611" width="21" style="117" customWidth="1"/>
    <col min="15612" max="15612" width="16.44140625" style="117" customWidth="1"/>
    <col min="15613" max="15613" width="18.33203125" style="117" bestFit="1" customWidth="1"/>
    <col min="15614" max="15614" width="19.109375" style="117" customWidth="1"/>
    <col min="15615" max="15616" width="18.33203125" style="117" customWidth="1"/>
    <col min="15617" max="15617" width="8.88671875" style="117"/>
    <col min="15618" max="15619" width="16.77734375" style="117" customWidth="1"/>
    <col min="15620" max="15621" width="11.6640625" style="117" customWidth="1"/>
    <col min="15622" max="15622" width="8.88671875" style="117"/>
    <col min="15623" max="15623" width="18.33203125" style="117" customWidth="1"/>
    <col min="15624" max="15624" width="16.44140625" style="117" customWidth="1"/>
    <col min="15625" max="15625" width="9.44140625" style="117" bestFit="1" customWidth="1"/>
    <col min="15626" max="15626" width="17.6640625" style="117" customWidth="1"/>
    <col min="15627" max="15627" width="14.77734375" style="117" bestFit="1" customWidth="1"/>
    <col min="15628" max="15838" width="8.88671875" style="117"/>
    <col min="15839" max="15839" width="24.109375" style="117" customWidth="1"/>
    <col min="15840" max="15842" width="16.44140625" style="117" customWidth="1"/>
    <col min="15843" max="15843" width="18" style="117" customWidth="1"/>
    <col min="15844" max="15844" width="16.44140625" style="117" customWidth="1"/>
    <col min="15845" max="15845" width="4" style="117" customWidth="1"/>
    <col min="15846" max="15848" width="9.33203125" style="117" customWidth="1"/>
    <col min="15849" max="15849" width="22.44140625" style="117" customWidth="1"/>
    <col min="15850" max="15850" width="3.77734375" style="117" customWidth="1"/>
    <col min="15851" max="15851" width="16.44140625" style="117" customWidth="1"/>
    <col min="15852" max="15852" width="17.33203125" style="117" customWidth="1"/>
    <col min="15853" max="15856" width="16.44140625" style="117" customWidth="1"/>
    <col min="15857" max="15858" width="9.33203125" style="117" customWidth="1"/>
    <col min="15859" max="15859" width="18.77734375" style="117" customWidth="1"/>
    <col min="15860" max="15860" width="16.44140625" style="117" customWidth="1"/>
    <col min="15861" max="15861" width="17.77734375" style="117" customWidth="1"/>
    <col min="15862" max="15864" width="16.44140625" style="117" customWidth="1"/>
    <col min="15865" max="15865" width="17.77734375" style="117" bestFit="1" customWidth="1"/>
    <col min="15866" max="15866" width="16.44140625" style="117" customWidth="1"/>
    <col min="15867" max="15867" width="21" style="117" customWidth="1"/>
    <col min="15868" max="15868" width="16.44140625" style="117" customWidth="1"/>
    <col min="15869" max="15869" width="18.33203125" style="117" bestFit="1" customWidth="1"/>
    <col min="15870" max="15870" width="19.109375" style="117" customWidth="1"/>
    <col min="15871" max="15872" width="18.33203125" style="117" customWidth="1"/>
    <col min="15873" max="15873" width="8.88671875" style="117"/>
    <col min="15874" max="15875" width="16.77734375" style="117" customWidth="1"/>
    <col min="15876" max="15877" width="11.6640625" style="117" customWidth="1"/>
    <col min="15878" max="15878" width="8.88671875" style="117"/>
    <col min="15879" max="15879" width="18.33203125" style="117" customWidth="1"/>
    <col min="15880" max="15880" width="16.44140625" style="117" customWidth="1"/>
    <col min="15881" max="15881" width="9.44140625" style="117" bestFit="1" customWidth="1"/>
    <col min="15882" max="15882" width="17.6640625" style="117" customWidth="1"/>
    <col min="15883" max="15883" width="14.77734375" style="117" bestFit="1" customWidth="1"/>
    <col min="15884" max="16094" width="8.88671875" style="117"/>
    <col min="16095" max="16095" width="24.109375" style="117" customWidth="1"/>
    <col min="16096" max="16098" width="16.44140625" style="117" customWidth="1"/>
    <col min="16099" max="16099" width="18" style="117" customWidth="1"/>
    <col min="16100" max="16100" width="16.44140625" style="117" customWidth="1"/>
    <col min="16101" max="16101" width="4" style="117" customWidth="1"/>
    <col min="16102" max="16104" width="9.33203125" style="117" customWidth="1"/>
    <col min="16105" max="16105" width="22.44140625" style="117" customWidth="1"/>
    <col min="16106" max="16106" width="3.77734375" style="117" customWidth="1"/>
    <col min="16107" max="16107" width="16.44140625" style="117" customWidth="1"/>
    <col min="16108" max="16108" width="17.33203125" style="117" customWidth="1"/>
    <col min="16109" max="16112" width="16.44140625" style="117" customWidth="1"/>
    <col min="16113" max="16114" width="9.33203125" style="117" customWidth="1"/>
    <col min="16115" max="16115" width="18.77734375" style="117" customWidth="1"/>
    <col min="16116" max="16116" width="16.44140625" style="117" customWidth="1"/>
    <col min="16117" max="16117" width="17.77734375" style="117" customWidth="1"/>
    <col min="16118" max="16120" width="16.44140625" style="117" customWidth="1"/>
    <col min="16121" max="16121" width="17.77734375" style="117" bestFit="1" customWidth="1"/>
    <col min="16122" max="16122" width="16.44140625" style="117" customWidth="1"/>
    <col min="16123" max="16123" width="21" style="117" customWidth="1"/>
    <col min="16124" max="16124" width="16.44140625" style="117" customWidth="1"/>
    <col min="16125" max="16125" width="18.33203125" style="117" bestFit="1" customWidth="1"/>
    <col min="16126" max="16126" width="19.109375" style="117" customWidth="1"/>
    <col min="16127" max="16128" width="18.33203125" style="117" customWidth="1"/>
    <col min="16129" max="16129" width="8.88671875" style="117"/>
    <col min="16130" max="16131" width="16.77734375" style="117" customWidth="1"/>
    <col min="16132" max="16133" width="11.6640625" style="117" customWidth="1"/>
    <col min="16134" max="16134" width="8.88671875" style="117"/>
    <col min="16135" max="16135" width="18.33203125" style="117" customWidth="1"/>
    <col min="16136" max="16136" width="16.44140625" style="117" customWidth="1"/>
    <col min="16137" max="16137" width="9.44140625" style="117" bestFit="1" customWidth="1"/>
    <col min="16138" max="16138" width="17.6640625" style="117" customWidth="1"/>
    <col min="16139" max="16139" width="14.77734375" style="117" bestFit="1" customWidth="1"/>
    <col min="16140" max="16384" width="8.88671875" style="117"/>
  </cols>
  <sheetData>
    <row r="1" spans="1:17" s="113" customFormat="1" ht="18.75" customHeight="1" x14ac:dyDescent="0.3">
      <c r="A1" s="112" t="s">
        <v>166</v>
      </c>
      <c r="H1" s="144"/>
      <c r="I1" s="144"/>
      <c r="J1" s="144"/>
      <c r="P1" s="146"/>
    </row>
    <row r="2" spans="1:17" s="114" customFormat="1" ht="6" customHeight="1" x14ac:dyDescent="0.3">
      <c r="A2" s="147"/>
    </row>
    <row r="3" spans="1:17" ht="15.75" customHeight="1" thickBot="1" x14ac:dyDescent="0.35">
      <c r="A3" s="116"/>
      <c r="B3" s="311" t="s">
        <v>99</v>
      </c>
      <c r="C3" s="311"/>
      <c r="D3" s="311" t="s">
        <v>91</v>
      </c>
      <c r="E3" s="311"/>
      <c r="F3" s="311" t="s">
        <v>92</v>
      </c>
      <c r="G3" s="311"/>
      <c r="H3" s="311" t="s">
        <v>66</v>
      </c>
      <c r="I3" s="311"/>
      <c r="J3" s="311"/>
      <c r="K3" s="311" t="s">
        <v>67</v>
      </c>
      <c r="L3" s="311"/>
      <c r="M3" s="311"/>
      <c r="N3" s="311">
        <v>-6</v>
      </c>
      <c r="O3" s="311"/>
      <c r="P3" s="311">
        <v>-7</v>
      </c>
      <c r="Q3" s="113"/>
    </row>
    <row r="4" spans="1:17" ht="16.2" thickBot="1" x14ac:dyDescent="0.35">
      <c r="A4" s="365"/>
      <c r="B4" s="439" t="s">
        <v>161</v>
      </c>
      <c r="C4" s="440"/>
      <c r="D4" s="440"/>
      <c r="E4" s="440"/>
      <c r="F4" s="440"/>
      <c r="G4" s="436" t="s">
        <v>146</v>
      </c>
      <c r="H4" s="437"/>
      <c r="I4" s="437"/>
      <c r="J4" s="437"/>
      <c r="K4" s="437"/>
      <c r="L4" s="437"/>
      <c r="M4" s="437"/>
      <c r="N4" s="437"/>
      <c r="O4" s="438"/>
      <c r="P4" s="434" t="s">
        <v>172</v>
      </c>
      <c r="Q4" s="113"/>
    </row>
    <row r="5" spans="1:17" s="120" customFormat="1" ht="100.2" customHeight="1" thickBot="1" x14ac:dyDescent="0.3">
      <c r="A5" s="361"/>
      <c r="B5" s="374" t="s">
        <v>119</v>
      </c>
      <c r="C5" s="441" t="s">
        <v>165</v>
      </c>
      <c r="D5" s="441"/>
      <c r="E5" s="441"/>
      <c r="F5" s="375" t="s">
        <v>162</v>
      </c>
      <c r="G5" s="442" t="s">
        <v>171</v>
      </c>
      <c r="H5" s="443"/>
      <c r="I5" s="443"/>
      <c r="J5" s="443" t="s">
        <v>163</v>
      </c>
      <c r="K5" s="443"/>
      <c r="L5" s="444"/>
      <c r="M5" s="428" t="s">
        <v>164</v>
      </c>
      <c r="N5" s="429"/>
      <c r="O5" s="430"/>
      <c r="P5" s="435"/>
      <c r="Q5" s="312"/>
    </row>
    <row r="6" spans="1:17" s="161" customFormat="1" ht="10.8" x14ac:dyDescent="0.25">
      <c r="A6" s="323"/>
      <c r="B6" s="371" t="s">
        <v>109</v>
      </c>
      <c r="C6" s="433" t="s">
        <v>121</v>
      </c>
      <c r="D6" s="433"/>
      <c r="E6" s="433"/>
      <c r="F6" s="339" t="s">
        <v>116</v>
      </c>
      <c r="G6" s="381"/>
      <c r="H6" s="160" t="s">
        <v>117</v>
      </c>
      <c r="I6" s="160"/>
      <c r="J6" s="160"/>
      <c r="K6" s="160" t="s">
        <v>118</v>
      </c>
      <c r="L6" s="382"/>
      <c r="M6" s="160"/>
      <c r="N6" s="376" t="s">
        <v>147</v>
      </c>
      <c r="O6" s="376"/>
      <c r="P6" s="359" t="s">
        <v>122</v>
      </c>
      <c r="Q6" s="158"/>
    </row>
    <row r="7" spans="1:17" s="124" customFormat="1" ht="6" customHeight="1" x14ac:dyDescent="0.25">
      <c r="A7" s="123"/>
      <c r="B7" s="123"/>
      <c r="C7" s="122"/>
      <c r="D7" s="122"/>
      <c r="E7" s="122"/>
      <c r="F7" s="148"/>
      <c r="G7" s="123"/>
      <c r="H7" s="122"/>
      <c r="I7" s="122"/>
      <c r="J7" s="122"/>
      <c r="K7" s="122"/>
      <c r="L7" s="148"/>
      <c r="M7" s="122"/>
      <c r="N7" s="377"/>
      <c r="O7" s="377"/>
      <c r="P7" s="121"/>
      <c r="Q7" s="122"/>
    </row>
    <row r="8" spans="1:17" ht="13.65" customHeight="1" x14ac:dyDescent="0.25">
      <c r="A8" s="331" t="s">
        <v>0</v>
      </c>
      <c r="B8" s="331">
        <f>'(A) Budget Summary'!E9</f>
        <v>39960033</v>
      </c>
      <c r="C8" s="126"/>
      <c r="D8" s="126">
        <f>'(D) Tuition Fee Revenue'!K8+'(D) Tuition Fee Revenue'!L8</f>
        <v>3910000</v>
      </c>
      <c r="E8" s="126"/>
      <c r="F8" s="149">
        <f t="shared" ref="F8:F30" si="0">B8+D8</f>
        <v>43870033</v>
      </c>
      <c r="G8" s="331"/>
      <c r="H8" s="126">
        <f>-'(F) Tuit Fee Discounts'!C8</f>
        <v>-15817300</v>
      </c>
      <c r="I8" s="126"/>
      <c r="J8" s="126"/>
      <c r="K8" s="126">
        <f>'(D) Tuition Fee Revenue'!N8</f>
        <v>-1303000</v>
      </c>
      <c r="L8" s="149"/>
      <c r="M8" s="126"/>
      <c r="N8" s="378">
        <f>K8--'(F) Tuit Fee Discounts'!L8</f>
        <v>903300</v>
      </c>
      <c r="O8" s="378"/>
      <c r="P8" s="125">
        <f t="shared" ref="P8:P30" si="1">H8+K8</f>
        <v>-17120300</v>
      </c>
      <c r="Q8" s="113"/>
    </row>
    <row r="9" spans="1:17" ht="13.65" customHeight="1" x14ac:dyDescent="0.25">
      <c r="A9" s="130" t="s">
        <v>1</v>
      </c>
      <c r="B9" s="130">
        <f>'(A) Budget Summary'!E10</f>
        <v>19499000</v>
      </c>
      <c r="C9" s="129"/>
      <c r="D9" s="129">
        <f>'(D) Tuition Fee Revenue'!K9+'(D) Tuition Fee Revenue'!L9</f>
        <v>1815000</v>
      </c>
      <c r="E9" s="129"/>
      <c r="F9" s="150">
        <f t="shared" si="0"/>
        <v>21314000</v>
      </c>
      <c r="G9" s="130"/>
      <c r="H9" s="129">
        <f>-'(F) Tuit Fee Discounts'!C9</f>
        <v>-6215700</v>
      </c>
      <c r="I9" s="129"/>
      <c r="J9" s="129"/>
      <c r="K9" s="129">
        <f>'(D) Tuition Fee Revenue'!N9</f>
        <v>-605000</v>
      </c>
      <c r="L9" s="150"/>
      <c r="M9" s="129"/>
      <c r="N9" s="379">
        <f>K9--'(F) Tuit Fee Discounts'!L9</f>
        <v>-115500</v>
      </c>
      <c r="O9" s="379"/>
      <c r="P9" s="128">
        <f t="shared" si="1"/>
        <v>-6820700</v>
      </c>
      <c r="Q9" s="113"/>
    </row>
    <row r="10" spans="1:17" ht="13.65" customHeight="1" x14ac:dyDescent="0.25">
      <c r="A10" s="130" t="s">
        <v>2</v>
      </c>
      <c r="B10" s="130">
        <f>'(A) Budget Summary'!E11</f>
        <v>81524000</v>
      </c>
      <c r="C10" s="129"/>
      <c r="D10" s="129">
        <f>'(D) Tuition Fee Revenue'!K10+'(D) Tuition Fee Revenue'!L10</f>
        <v>7583000</v>
      </c>
      <c r="E10" s="129"/>
      <c r="F10" s="150">
        <f t="shared" si="0"/>
        <v>89107000</v>
      </c>
      <c r="G10" s="130"/>
      <c r="H10" s="129">
        <f>-'(F) Tuit Fee Discounts'!C10</f>
        <v>-22678800</v>
      </c>
      <c r="I10" s="129"/>
      <c r="J10" s="129"/>
      <c r="K10" s="129">
        <f>'(D) Tuition Fee Revenue'!N10</f>
        <v>-2528000</v>
      </c>
      <c r="L10" s="150"/>
      <c r="M10" s="129"/>
      <c r="N10" s="379">
        <f>K10--'(F) Tuit Fee Discounts'!L10</f>
        <v>-310200</v>
      </c>
      <c r="O10" s="379"/>
      <c r="P10" s="128">
        <f t="shared" si="1"/>
        <v>-25206800</v>
      </c>
      <c r="Q10" s="113"/>
    </row>
    <row r="11" spans="1:17" ht="13.65" customHeight="1" x14ac:dyDescent="0.25">
      <c r="A11" s="130" t="s">
        <v>3</v>
      </c>
      <c r="B11" s="130">
        <f>'(A) Budget Summary'!E12</f>
        <v>60718122</v>
      </c>
      <c r="C11" s="129"/>
      <c r="D11" s="129">
        <f>'(D) Tuition Fee Revenue'!K11+'(D) Tuition Fee Revenue'!L11</f>
        <v>5861000</v>
      </c>
      <c r="E11" s="129"/>
      <c r="F11" s="150">
        <f t="shared" si="0"/>
        <v>66579122</v>
      </c>
      <c r="G11" s="130"/>
      <c r="H11" s="129">
        <f>-'(F) Tuit Fee Discounts'!C11</f>
        <v>-28907000</v>
      </c>
      <c r="I11" s="129"/>
      <c r="J11" s="129"/>
      <c r="K11" s="129">
        <f>'(D) Tuition Fee Revenue'!N11</f>
        <v>-1954000</v>
      </c>
      <c r="L11" s="150"/>
      <c r="M11" s="129"/>
      <c r="N11" s="379">
        <f>K11--'(F) Tuit Fee Discounts'!L11</f>
        <v>113200</v>
      </c>
      <c r="O11" s="379"/>
      <c r="P11" s="128">
        <f t="shared" si="1"/>
        <v>-30861000</v>
      </c>
      <c r="Q11" s="113"/>
    </row>
    <row r="12" spans="1:17" ht="13.65" customHeight="1" x14ac:dyDescent="0.25">
      <c r="A12" s="130" t="s">
        <v>28</v>
      </c>
      <c r="B12" s="130">
        <f>'(A) Budget Summary'!E13</f>
        <v>76533000</v>
      </c>
      <c r="C12" s="129"/>
      <c r="D12" s="129">
        <f>'(D) Tuition Fee Revenue'!K12+'(D) Tuition Fee Revenue'!L12</f>
        <v>7021000</v>
      </c>
      <c r="E12" s="129"/>
      <c r="F12" s="150">
        <f t="shared" si="0"/>
        <v>83554000</v>
      </c>
      <c r="G12" s="130"/>
      <c r="H12" s="129">
        <f>-'(F) Tuit Fee Discounts'!C12</f>
        <v>-21925800</v>
      </c>
      <c r="I12" s="129"/>
      <c r="J12" s="129"/>
      <c r="K12" s="129">
        <f>'(D) Tuition Fee Revenue'!N12</f>
        <v>-2340000</v>
      </c>
      <c r="L12" s="150"/>
      <c r="M12" s="129"/>
      <c r="N12" s="379">
        <f>K12--'(F) Tuit Fee Discounts'!L12</f>
        <v>-914400</v>
      </c>
      <c r="O12" s="379"/>
      <c r="P12" s="128">
        <f t="shared" si="1"/>
        <v>-24265800</v>
      </c>
      <c r="Q12" s="113"/>
    </row>
    <row r="13" spans="1:17" ht="13.65" customHeight="1" x14ac:dyDescent="0.25">
      <c r="A13" s="130" t="s">
        <v>4</v>
      </c>
      <c r="B13" s="130">
        <f>'(A) Budget Summary'!E14</f>
        <v>106228316</v>
      </c>
      <c r="C13" s="129"/>
      <c r="D13" s="129">
        <f>'(D) Tuition Fee Revenue'!K13+'(D) Tuition Fee Revenue'!L13</f>
        <v>9806000</v>
      </c>
      <c r="E13" s="129"/>
      <c r="F13" s="150">
        <f t="shared" si="0"/>
        <v>116034316</v>
      </c>
      <c r="G13" s="130"/>
      <c r="H13" s="129">
        <f>-'(F) Tuit Fee Discounts'!C13</f>
        <v>-34935700</v>
      </c>
      <c r="I13" s="129"/>
      <c r="J13" s="129"/>
      <c r="K13" s="129">
        <f>'(D) Tuition Fee Revenue'!N13</f>
        <v>-3269000</v>
      </c>
      <c r="L13" s="150"/>
      <c r="M13" s="129"/>
      <c r="N13" s="379">
        <f>K13--'(F) Tuit Fee Discounts'!L13</f>
        <v>938000</v>
      </c>
      <c r="O13" s="379"/>
      <c r="P13" s="128">
        <f t="shared" si="1"/>
        <v>-38204700</v>
      </c>
      <c r="Q13" s="113"/>
    </row>
    <row r="14" spans="1:17" ht="13.65" customHeight="1" x14ac:dyDescent="0.25">
      <c r="A14" s="130" t="s">
        <v>5</v>
      </c>
      <c r="B14" s="130">
        <f>'(A) Budget Summary'!E15</f>
        <v>182144148</v>
      </c>
      <c r="C14" s="129"/>
      <c r="D14" s="129">
        <f>'(D) Tuition Fee Revenue'!K14+'(D) Tuition Fee Revenue'!L14</f>
        <v>16483000</v>
      </c>
      <c r="E14" s="129"/>
      <c r="F14" s="150">
        <f t="shared" si="0"/>
        <v>198627148</v>
      </c>
      <c r="G14" s="130"/>
      <c r="H14" s="129">
        <f>-'(F) Tuit Fee Discounts'!C14</f>
        <v>-45000900</v>
      </c>
      <c r="I14" s="129"/>
      <c r="J14" s="129"/>
      <c r="K14" s="129">
        <f>'(D) Tuition Fee Revenue'!N14</f>
        <v>-5494000</v>
      </c>
      <c r="L14" s="150"/>
      <c r="M14" s="129"/>
      <c r="N14" s="379">
        <f>K14--'(F) Tuit Fee Discounts'!L14</f>
        <v>3000</v>
      </c>
      <c r="O14" s="379"/>
      <c r="P14" s="128">
        <f t="shared" si="1"/>
        <v>-50494900</v>
      </c>
      <c r="Q14" s="113"/>
    </row>
    <row r="15" spans="1:17" ht="13.65" customHeight="1" x14ac:dyDescent="0.25">
      <c r="A15" s="130" t="s">
        <v>6</v>
      </c>
      <c r="B15" s="130">
        <f>'(A) Budget Summary'!E16</f>
        <v>41674528</v>
      </c>
      <c r="C15" s="129"/>
      <c r="D15" s="129">
        <f>'(D) Tuition Fee Revenue'!K15+'(D) Tuition Fee Revenue'!L15</f>
        <v>3681000</v>
      </c>
      <c r="E15" s="129"/>
      <c r="F15" s="150">
        <f t="shared" si="0"/>
        <v>45355528</v>
      </c>
      <c r="G15" s="130"/>
      <c r="H15" s="129">
        <f>-'(F) Tuit Fee Discounts'!C15</f>
        <v>-15031900</v>
      </c>
      <c r="I15" s="129"/>
      <c r="J15" s="129"/>
      <c r="K15" s="129">
        <f>'(D) Tuition Fee Revenue'!N15</f>
        <v>-1227000</v>
      </c>
      <c r="L15" s="150"/>
      <c r="M15" s="129"/>
      <c r="N15" s="379">
        <f>K15--'(F) Tuit Fee Discounts'!L15</f>
        <v>-711100</v>
      </c>
      <c r="O15" s="379"/>
      <c r="P15" s="128">
        <f t="shared" si="1"/>
        <v>-16258900</v>
      </c>
      <c r="Q15" s="113"/>
    </row>
    <row r="16" spans="1:17" ht="13.65" customHeight="1" x14ac:dyDescent="0.25">
      <c r="A16" s="130" t="s">
        <v>7</v>
      </c>
      <c r="B16" s="130">
        <f>'(A) Budget Summary'!E17</f>
        <v>177063000</v>
      </c>
      <c r="C16" s="129"/>
      <c r="D16" s="129">
        <f>'(D) Tuition Fee Revenue'!K16+'(D) Tuition Fee Revenue'!L16</f>
        <v>16229000</v>
      </c>
      <c r="E16" s="129"/>
      <c r="F16" s="150">
        <f t="shared" si="0"/>
        <v>193292000</v>
      </c>
      <c r="G16" s="130"/>
      <c r="H16" s="129">
        <f>-'(F) Tuit Fee Discounts'!C16</f>
        <v>-50505800</v>
      </c>
      <c r="I16" s="129"/>
      <c r="J16" s="129"/>
      <c r="K16" s="129">
        <f>'(D) Tuition Fee Revenue'!N16</f>
        <v>-5410000</v>
      </c>
      <c r="L16" s="150"/>
      <c r="M16" s="129"/>
      <c r="N16" s="379">
        <f>K16--'(F) Tuit Fee Discounts'!L16</f>
        <v>-875900</v>
      </c>
      <c r="O16" s="379"/>
      <c r="P16" s="128">
        <f t="shared" si="1"/>
        <v>-55915800</v>
      </c>
      <c r="Q16" s="113"/>
    </row>
    <row r="17" spans="1:17" s="132" customFormat="1" ht="13.65" customHeight="1" x14ac:dyDescent="0.25">
      <c r="A17" s="253" t="s">
        <v>8</v>
      </c>
      <c r="B17" s="130">
        <f>'(A) Budget Summary'!E18</f>
        <v>105940658</v>
      </c>
      <c r="C17" s="129"/>
      <c r="D17" s="129">
        <f>'(D) Tuition Fee Revenue'!K17+'(D) Tuition Fee Revenue'!L17</f>
        <v>10190000</v>
      </c>
      <c r="E17" s="129"/>
      <c r="F17" s="150">
        <f t="shared" si="0"/>
        <v>116130658</v>
      </c>
      <c r="G17" s="130"/>
      <c r="H17" s="129">
        <f>-'(F) Tuit Fee Discounts'!C17</f>
        <v>-42333400</v>
      </c>
      <c r="I17" s="129"/>
      <c r="J17" s="129"/>
      <c r="K17" s="129">
        <f>'(D) Tuition Fee Revenue'!N17</f>
        <v>-3396000</v>
      </c>
      <c r="L17" s="150"/>
      <c r="M17" s="129"/>
      <c r="N17" s="379">
        <f>K17--'(F) Tuit Fee Discounts'!L17</f>
        <v>219100</v>
      </c>
      <c r="O17" s="379"/>
      <c r="P17" s="128">
        <f t="shared" si="1"/>
        <v>-45729400</v>
      </c>
      <c r="Q17" s="313"/>
    </row>
    <row r="18" spans="1:17" s="132" customFormat="1" ht="13.65" customHeight="1" x14ac:dyDescent="0.25">
      <c r="A18" s="253" t="s">
        <v>9</v>
      </c>
      <c r="B18" s="130">
        <f>'(A) Budget Summary'!E19</f>
        <v>4793159</v>
      </c>
      <c r="C18" s="129"/>
      <c r="D18" s="129">
        <f>'(D) Tuition Fee Revenue'!K18+'(D) Tuition Fee Revenue'!L18</f>
        <v>396000</v>
      </c>
      <c r="E18" s="129"/>
      <c r="F18" s="150">
        <f t="shared" si="0"/>
        <v>5189159</v>
      </c>
      <c r="G18" s="130"/>
      <c r="H18" s="129">
        <f>-'(F) Tuit Fee Discounts'!C18</f>
        <v>-1638900</v>
      </c>
      <c r="I18" s="129"/>
      <c r="J18" s="129"/>
      <c r="K18" s="129">
        <f>'(D) Tuition Fee Revenue'!N18</f>
        <v>-132000</v>
      </c>
      <c r="L18" s="150"/>
      <c r="M18" s="129"/>
      <c r="N18" s="379">
        <f>K18--'(F) Tuit Fee Discounts'!L18</f>
        <v>44400</v>
      </c>
      <c r="O18" s="379"/>
      <c r="P18" s="128">
        <f t="shared" si="1"/>
        <v>-1770900</v>
      </c>
      <c r="Q18" s="313"/>
    </row>
    <row r="19" spans="1:17" s="132" customFormat="1" ht="13.65" customHeight="1" x14ac:dyDescent="0.25">
      <c r="A19" s="253" t="s">
        <v>10</v>
      </c>
      <c r="B19" s="130">
        <f>'(A) Budget Summary'!E20</f>
        <v>24468271</v>
      </c>
      <c r="C19" s="129"/>
      <c r="D19" s="129">
        <f>'(D) Tuition Fee Revenue'!K19+'(D) Tuition Fee Revenue'!L19</f>
        <v>2212000</v>
      </c>
      <c r="E19" s="129"/>
      <c r="F19" s="150">
        <f t="shared" si="0"/>
        <v>26680271</v>
      </c>
      <c r="G19" s="130"/>
      <c r="H19" s="129">
        <f>-'(F) Tuit Fee Discounts'!C19</f>
        <v>-8975700</v>
      </c>
      <c r="I19" s="129"/>
      <c r="J19" s="129"/>
      <c r="K19" s="129">
        <f>'(D) Tuition Fee Revenue'!N19</f>
        <v>-737000</v>
      </c>
      <c r="L19" s="150"/>
      <c r="M19" s="129"/>
      <c r="N19" s="379">
        <f>K19--'(F) Tuit Fee Discounts'!L19</f>
        <v>-67100</v>
      </c>
      <c r="O19" s="379"/>
      <c r="P19" s="128">
        <f t="shared" si="1"/>
        <v>-9712700</v>
      </c>
      <c r="Q19" s="313"/>
    </row>
    <row r="20" spans="1:17" s="132" customFormat="1" ht="13.65" customHeight="1" x14ac:dyDescent="0.25">
      <c r="A20" s="253" t="s">
        <v>11</v>
      </c>
      <c r="B20" s="130">
        <f>'(A) Budget Summary'!E21</f>
        <v>179465000</v>
      </c>
      <c r="C20" s="129"/>
      <c r="D20" s="129">
        <f>'(D) Tuition Fee Revenue'!K20+'(D) Tuition Fee Revenue'!L20</f>
        <v>16050000</v>
      </c>
      <c r="E20" s="129"/>
      <c r="F20" s="150">
        <f t="shared" si="0"/>
        <v>195515000</v>
      </c>
      <c r="G20" s="130"/>
      <c r="H20" s="129">
        <f>-'(F) Tuit Fee Discounts'!C20</f>
        <v>-52903000</v>
      </c>
      <c r="I20" s="129"/>
      <c r="J20" s="129"/>
      <c r="K20" s="129">
        <f>'(D) Tuition Fee Revenue'!N20</f>
        <v>-5350000</v>
      </c>
      <c r="L20" s="150"/>
      <c r="M20" s="129"/>
      <c r="N20" s="379">
        <f>K20--'(F) Tuit Fee Discounts'!L20</f>
        <v>794000</v>
      </c>
      <c r="O20" s="379"/>
      <c r="P20" s="128">
        <f t="shared" si="1"/>
        <v>-58253000</v>
      </c>
      <c r="Q20" s="313"/>
    </row>
    <row r="21" spans="1:17" s="132" customFormat="1" ht="13.65" customHeight="1" x14ac:dyDescent="0.25">
      <c r="A21" s="253" t="s">
        <v>12</v>
      </c>
      <c r="B21" s="130">
        <f>'(A) Budget Summary'!E22</f>
        <v>101152000</v>
      </c>
      <c r="C21" s="129"/>
      <c r="D21" s="129">
        <f>'(D) Tuition Fee Revenue'!K21+'(D) Tuition Fee Revenue'!L21</f>
        <v>9901000</v>
      </c>
      <c r="E21" s="129"/>
      <c r="F21" s="150">
        <f t="shared" si="0"/>
        <v>111053000</v>
      </c>
      <c r="G21" s="130"/>
      <c r="H21" s="129">
        <f>-'(F) Tuit Fee Discounts'!C21</f>
        <v>-31198800</v>
      </c>
      <c r="I21" s="129"/>
      <c r="J21" s="129"/>
      <c r="K21" s="129">
        <f>'(D) Tuition Fee Revenue'!N21</f>
        <v>-3300000</v>
      </c>
      <c r="L21" s="150"/>
      <c r="M21" s="129"/>
      <c r="N21" s="379">
        <f>K21--'(F) Tuit Fee Discounts'!L21</f>
        <v>-889800</v>
      </c>
      <c r="O21" s="379"/>
      <c r="P21" s="128">
        <f t="shared" si="1"/>
        <v>-34498800</v>
      </c>
      <c r="Q21" s="313"/>
    </row>
    <row r="22" spans="1:17" s="132" customFormat="1" ht="13.65" customHeight="1" x14ac:dyDescent="0.25">
      <c r="A22" s="253" t="s">
        <v>13</v>
      </c>
      <c r="B22" s="130">
        <f>'(A) Budget Summary'!E23</f>
        <v>136490500</v>
      </c>
      <c r="C22" s="129"/>
      <c r="D22" s="129">
        <f>'(D) Tuition Fee Revenue'!K22+'(D) Tuition Fee Revenue'!L22</f>
        <v>12613000</v>
      </c>
      <c r="E22" s="129"/>
      <c r="F22" s="150">
        <f t="shared" si="0"/>
        <v>149103500</v>
      </c>
      <c r="G22" s="130"/>
      <c r="H22" s="129">
        <f>-'(F) Tuit Fee Discounts'!C22</f>
        <v>-41288400</v>
      </c>
      <c r="I22" s="129"/>
      <c r="J22" s="129"/>
      <c r="K22" s="129">
        <f>'(D) Tuition Fee Revenue'!N22</f>
        <v>-4204000</v>
      </c>
      <c r="L22" s="150"/>
      <c r="M22" s="129"/>
      <c r="N22" s="379">
        <f>K22--'(F) Tuit Fee Discounts'!L22</f>
        <v>1233000</v>
      </c>
      <c r="O22" s="379"/>
      <c r="P22" s="128">
        <f t="shared" si="1"/>
        <v>-45492400</v>
      </c>
      <c r="Q22" s="313"/>
    </row>
    <row r="23" spans="1:17" s="132" customFormat="1" ht="13.65" customHeight="1" x14ac:dyDescent="0.25">
      <c r="A23" s="253" t="s">
        <v>14</v>
      </c>
      <c r="B23" s="130">
        <f>'(A) Budget Summary'!E24</f>
        <v>88825000</v>
      </c>
      <c r="C23" s="129"/>
      <c r="D23" s="129">
        <f>'(D) Tuition Fee Revenue'!K23+'(D) Tuition Fee Revenue'!L23</f>
        <v>8137000</v>
      </c>
      <c r="E23" s="129"/>
      <c r="F23" s="150">
        <f t="shared" si="0"/>
        <v>96962000</v>
      </c>
      <c r="G23" s="130"/>
      <c r="H23" s="129">
        <f>-'(F) Tuit Fee Discounts'!C23</f>
        <v>-34143300</v>
      </c>
      <c r="I23" s="129"/>
      <c r="J23" s="129"/>
      <c r="K23" s="129">
        <f>'(D) Tuition Fee Revenue'!N23</f>
        <v>-2712000</v>
      </c>
      <c r="L23" s="150"/>
      <c r="M23" s="129"/>
      <c r="N23" s="379">
        <f>K23--'(F) Tuit Fee Discounts'!L23</f>
        <v>-720900</v>
      </c>
      <c r="O23" s="379"/>
      <c r="P23" s="128">
        <f t="shared" si="1"/>
        <v>-36855300</v>
      </c>
      <c r="Q23" s="313"/>
    </row>
    <row r="24" spans="1:17" s="132" customFormat="1" ht="13.65" customHeight="1" x14ac:dyDescent="0.25">
      <c r="A24" s="253" t="s">
        <v>15</v>
      </c>
      <c r="B24" s="130">
        <f>'(A) Budget Summary'!E25</f>
        <v>159073000</v>
      </c>
      <c r="C24" s="129"/>
      <c r="D24" s="129">
        <f>'(D) Tuition Fee Revenue'!K24+'(D) Tuition Fee Revenue'!L24</f>
        <v>16491000</v>
      </c>
      <c r="E24" s="129"/>
      <c r="F24" s="150">
        <f t="shared" si="0"/>
        <v>175564000</v>
      </c>
      <c r="G24" s="130"/>
      <c r="H24" s="129">
        <f>-'(F) Tuit Fee Discounts'!C24</f>
        <v>-40341800</v>
      </c>
      <c r="I24" s="129"/>
      <c r="J24" s="129"/>
      <c r="K24" s="129">
        <f>'(D) Tuition Fee Revenue'!N24</f>
        <v>-5497000</v>
      </c>
      <c r="L24" s="150"/>
      <c r="M24" s="129"/>
      <c r="N24" s="379">
        <f>K24--'(F) Tuit Fee Discounts'!L24</f>
        <v>-633800</v>
      </c>
      <c r="O24" s="379"/>
      <c r="P24" s="128">
        <f t="shared" si="1"/>
        <v>-45838800</v>
      </c>
      <c r="Q24" s="313"/>
    </row>
    <row r="25" spans="1:17" s="132" customFormat="1" ht="13.65" customHeight="1" x14ac:dyDescent="0.25">
      <c r="A25" s="253" t="s">
        <v>16</v>
      </c>
      <c r="B25" s="130">
        <f>'(A) Budget Summary'!E26</f>
        <v>149100000</v>
      </c>
      <c r="C25" s="129"/>
      <c r="D25" s="129">
        <f>'(D) Tuition Fee Revenue'!K25+'(D) Tuition Fee Revenue'!L25</f>
        <v>13674000</v>
      </c>
      <c r="E25" s="129"/>
      <c r="F25" s="150">
        <f t="shared" si="0"/>
        <v>162774000</v>
      </c>
      <c r="G25" s="130"/>
      <c r="H25" s="129">
        <f>-'(F) Tuit Fee Discounts'!C25</f>
        <v>-43742300</v>
      </c>
      <c r="I25" s="129"/>
      <c r="J25" s="129"/>
      <c r="K25" s="129">
        <f>'(D) Tuition Fee Revenue'!N25</f>
        <v>-4558000</v>
      </c>
      <c r="L25" s="150"/>
      <c r="M25" s="129"/>
      <c r="N25" s="379">
        <f>K25--'(F) Tuit Fee Discounts'!L25</f>
        <v>568400</v>
      </c>
      <c r="O25" s="379"/>
      <c r="P25" s="128">
        <f t="shared" si="1"/>
        <v>-48300300</v>
      </c>
      <c r="Q25" s="313"/>
    </row>
    <row r="26" spans="1:17" s="132" customFormat="1" ht="13.65" customHeight="1" x14ac:dyDescent="0.25">
      <c r="A26" s="253" t="s">
        <v>17</v>
      </c>
      <c r="B26" s="130">
        <f>'(A) Budget Summary'!E27</f>
        <v>142479300</v>
      </c>
      <c r="C26" s="129"/>
      <c r="D26" s="129">
        <f>'(D) Tuition Fee Revenue'!K26+'(D) Tuition Fee Revenue'!L26</f>
        <v>13404000</v>
      </c>
      <c r="E26" s="129"/>
      <c r="F26" s="150">
        <f t="shared" si="0"/>
        <v>155883300</v>
      </c>
      <c r="G26" s="130"/>
      <c r="H26" s="129">
        <f>-'(F) Tuit Fee Discounts'!C26</f>
        <v>-34907300</v>
      </c>
      <c r="I26" s="129"/>
      <c r="J26" s="129"/>
      <c r="K26" s="129">
        <f>'(D) Tuition Fee Revenue'!N26</f>
        <v>-4468000</v>
      </c>
      <c r="L26" s="150"/>
      <c r="M26" s="129"/>
      <c r="N26" s="379">
        <f>K26--'(F) Tuit Fee Discounts'!L26</f>
        <v>61800</v>
      </c>
      <c r="O26" s="379"/>
      <c r="P26" s="128">
        <f t="shared" si="1"/>
        <v>-39375300</v>
      </c>
      <c r="Q26" s="313"/>
    </row>
    <row r="27" spans="1:17" s="132" customFormat="1" ht="13.65" customHeight="1" x14ac:dyDescent="0.25">
      <c r="A27" s="253" t="s">
        <v>18</v>
      </c>
      <c r="B27" s="130">
        <f>'(A) Budget Summary'!E28</f>
        <v>95990000</v>
      </c>
      <c r="C27" s="129"/>
      <c r="D27" s="129">
        <f>'(D) Tuition Fee Revenue'!K27+'(D) Tuition Fee Revenue'!L27</f>
        <v>8673000</v>
      </c>
      <c r="E27" s="129"/>
      <c r="F27" s="150">
        <f t="shared" si="0"/>
        <v>104663000</v>
      </c>
      <c r="G27" s="130"/>
      <c r="H27" s="129">
        <f>-'(F) Tuit Fee Discounts'!C27</f>
        <v>-14682500</v>
      </c>
      <c r="I27" s="129"/>
      <c r="J27" s="129"/>
      <c r="K27" s="129">
        <f>'(D) Tuition Fee Revenue'!N27</f>
        <v>-2891000</v>
      </c>
      <c r="L27" s="150"/>
      <c r="M27" s="129"/>
      <c r="N27" s="379">
        <f>K27--'(F) Tuit Fee Discounts'!L27</f>
        <v>-1874600</v>
      </c>
      <c r="O27" s="379"/>
      <c r="P27" s="128">
        <f t="shared" si="1"/>
        <v>-17573500</v>
      </c>
      <c r="Q27" s="313"/>
    </row>
    <row r="28" spans="1:17" s="132" customFormat="1" ht="13.65" customHeight="1" x14ac:dyDescent="0.25">
      <c r="A28" s="253" t="s">
        <v>19</v>
      </c>
      <c r="B28" s="130">
        <f>'(A) Budget Summary'!E29</f>
        <v>46981000</v>
      </c>
      <c r="C28" s="129"/>
      <c r="D28" s="129">
        <f>'(D) Tuition Fee Revenue'!K28+'(D) Tuition Fee Revenue'!L28</f>
        <v>4462000</v>
      </c>
      <c r="E28" s="129"/>
      <c r="F28" s="150">
        <f t="shared" si="0"/>
        <v>51443000</v>
      </c>
      <c r="G28" s="130"/>
      <c r="H28" s="129">
        <f>-'(F) Tuit Fee Discounts'!C28</f>
        <v>-14289900</v>
      </c>
      <c r="I28" s="129"/>
      <c r="J28" s="129"/>
      <c r="K28" s="129">
        <f>'(D) Tuition Fee Revenue'!N28</f>
        <v>-1487000</v>
      </c>
      <c r="L28" s="150"/>
      <c r="M28" s="129"/>
      <c r="N28" s="379">
        <f>K28--'(F) Tuit Fee Discounts'!L28</f>
        <v>1156000</v>
      </c>
      <c r="O28" s="379"/>
      <c r="P28" s="128">
        <f t="shared" si="1"/>
        <v>-15776900</v>
      </c>
      <c r="Q28" s="313"/>
    </row>
    <row r="29" spans="1:17" s="132" customFormat="1" ht="13.65" customHeight="1" x14ac:dyDescent="0.25">
      <c r="A29" s="253" t="s">
        <v>20</v>
      </c>
      <c r="B29" s="130">
        <f>'(A) Budget Summary'!E30</f>
        <v>43181000</v>
      </c>
      <c r="C29" s="129"/>
      <c r="D29" s="129">
        <f>'(D) Tuition Fee Revenue'!K29+'(D) Tuition Fee Revenue'!L29</f>
        <v>3970000</v>
      </c>
      <c r="E29" s="129"/>
      <c r="F29" s="150">
        <f t="shared" si="0"/>
        <v>47151000</v>
      </c>
      <c r="G29" s="130"/>
      <c r="H29" s="129">
        <f>-'(F) Tuit Fee Discounts'!C29</f>
        <v>-9644100</v>
      </c>
      <c r="I29" s="129"/>
      <c r="J29" s="129"/>
      <c r="K29" s="129">
        <f>'(D) Tuition Fee Revenue'!N29</f>
        <v>-1323000</v>
      </c>
      <c r="L29" s="150"/>
      <c r="M29" s="129"/>
      <c r="N29" s="379">
        <f>K29--'(F) Tuit Fee Discounts'!L29</f>
        <v>232400</v>
      </c>
      <c r="O29" s="379"/>
      <c r="P29" s="128">
        <f t="shared" si="1"/>
        <v>-10967100</v>
      </c>
      <c r="Q29" s="313"/>
    </row>
    <row r="30" spans="1:17" s="132" customFormat="1" ht="13.65" customHeight="1" x14ac:dyDescent="0.25">
      <c r="A30" s="253" t="s">
        <v>21</v>
      </c>
      <c r="B30" s="130">
        <f>'(A) Budget Summary'!E31</f>
        <v>42312227</v>
      </c>
      <c r="C30" s="129"/>
      <c r="D30" s="129">
        <f>'(D) Tuition Fee Revenue'!K30+'(D) Tuition Fee Revenue'!L30</f>
        <v>4023000</v>
      </c>
      <c r="E30" s="129"/>
      <c r="F30" s="150">
        <f t="shared" si="0"/>
        <v>46335227</v>
      </c>
      <c r="G30" s="130"/>
      <c r="H30" s="129">
        <f>-'(F) Tuit Fee Discounts'!C30</f>
        <v>-14726500</v>
      </c>
      <c r="I30" s="129"/>
      <c r="J30" s="129"/>
      <c r="K30" s="129">
        <f>'(D) Tuition Fee Revenue'!N30</f>
        <v>-1341000</v>
      </c>
      <c r="L30" s="150"/>
      <c r="M30" s="129"/>
      <c r="N30" s="379">
        <f>K30--'(F) Tuit Fee Discounts'!L30</f>
        <v>1220700</v>
      </c>
      <c r="O30" s="379"/>
      <c r="P30" s="128">
        <f t="shared" si="1"/>
        <v>-16067500</v>
      </c>
      <c r="Q30" s="313"/>
    </row>
    <row r="31" spans="1:17" s="132" customFormat="1" ht="6" customHeight="1" x14ac:dyDescent="0.25">
      <c r="A31" s="253"/>
      <c r="B31" s="383"/>
      <c r="C31" s="264"/>
      <c r="D31" s="264"/>
      <c r="E31" s="264"/>
      <c r="F31" s="337"/>
      <c r="G31" s="383"/>
      <c r="H31" s="252"/>
      <c r="I31" s="252"/>
      <c r="J31" s="252"/>
      <c r="K31" s="252"/>
      <c r="L31" s="254"/>
      <c r="M31" s="252"/>
      <c r="N31" s="380"/>
      <c r="O31" s="380"/>
      <c r="P31" s="251"/>
      <c r="Q31" s="313"/>
    </row>
    <row r="32" spans="1:17" s="132" customFormat="1" ht="13.2" x14ac:dyDescent="0.25">
      <c r="A32" s="368" t="s">
        <v>22</v>
      </c>
      <c r="B32" s="384">
        <f t="shared" ref="B32:K32" si="2">SUM(B8:B30)</f>
        <v>2105595262</v>
      </c>
      <c r="C32" s="385"/>
      <c r="D32" s="385">
        <f t="shared" si="2"/>
        <v>196585000</v>
      </c>
      <c r="E32" s="385"/>
      <c r="F32" s="386">
        <f t="shared" si="2"/>
        <v>2302180262</v>
      </c>
      <c r="G32" s="384"/>
      <c r="H32" s="256">
        <f>SUM(H8:H30)</f>
        <v>-625834800</v>
      </c>
      <c r="I32" s="256"/>
      <c r="J32" s="256"/>
      <c r="K32" s="256">
        <f t="shared" si="2"/>
        <v>-65526000</v>
      </c>
      <c r="L32" s="258"/>
      <c r="M32" s="256"/>
      <c r="N32" s="366">
        <f>SUM(N8:N30)</f>
        <v>374000</v>
      </c>
      <c r="O32" s="366"/>
      <c r="P32" s="360">
        <f>SUM(P8:P30)</f>
        <v>-691360800</v>
      </c>
      <c r="Q32" s="313"/>
    </row>
    <row r="33" spans="1:17" s="132" customFormat="1" ht="6" customHeight="1" x14ac:dyDescent="0.25">
      <c r="A33" s="369"/>
      <c r="B33" s="333"/>
      <c r="C33" s="260"/>
      <c r="D33" s="260"/>
      <c r="E33" s="260"/>
      <c r="F33" s="261"/>
      <c r="G33" s="333"/>
      <c r="H33" s="260"/>
      <c r="I33" s="260"/>
      <c r="J33" s="260"/>
      <c r="K33" s="260"/>
      <c r="L33" s="261"/>
      <c r="M33" s="260"/>
      <c r="N33" s="367"/>
      <c r="O33" s="367"/>
      <c r="P33" s="262"/>
      <c r="Q33" s="313"/>
    </row>
    <row r="34" spans="1:17" s="132" customFormat="1" ht="13.2" customHeight="1" x14ac:dyDescent="0.25">
      <c r="A34" s="333" t="s">
        <v>23</v>
      </c>
      <c r="B34" s="253">
        <f>'(A) Budget Summary'!E35</f>
        <v>0</v>
      </c>
      <c r="C34" s="252"/>
      <c r="D34" s="129">
        <f>'(D) Tuition Fee Revenue'!K34+'(D) Tuition Fee Revenue'!L34</f>
        <v>0</v>
      </c>
      <c r="E34" s="129"/>
      <c r="F34" s="254">
        <f>B34+D34</f>
        <v>0</v>
      </c>
      <c r="G34" s="253"/>
      <c r="H34" s="129">
        <f>-'(F) Tuit Fee Discounts'!C34</f>
        <v>0</v>
      </c>
      <c r="I34" s="129"/>
      <c r="J34" s="129"/>
      <c r="K34" s="129">
        <f>'(D) Tuition Fee Revenue'!N34</f>
        <v>0</v>
      </c>
      <c r="L34" s="150"/>
      <c r="M34" s="129"/>
      <c r="N34" s="379">
        <f>K34--'(F) Tuit Fee Discounts'!L34</f>
        <v>0</v>
      </c>
      <c r="O34" s="379"/>
      <c r="P34" s="128">
        <f>H34+K34</f>
        <v>0</v>
      </c>
      <c r="Q34" s="313"/>
    </row>
    <row r="35" spans="1:17" s="132" customFormat="1" ht="13.2" customHeight="1" x14ac:dyDescent="0.25">
      <c r="A35" s="253" t="s">
        <v>29</v>
      </c>
      <c r="B35" s="253">
        <f>'(A) Budget Summary'!E36</f>
        <v>0</v>
      </c>
      <c r="C35" s="252"/>
      <c r="D35" s="129">
        <f>'(D) Tuition Fee Revenue'!K35+'(D) Tuition Fee Revenue'!L35</f>
        <v>670000</v>
      </c>
      <c r="E35" s="129"/>
      <c r="F35" s="254">
        <f>B35+D35</f>
        <v>670000</v>
      </c>
      <c r="G35" s="253"/>
      <c r="H35" s="129">
        <f>-'(F) Tuit Fee Discounts'!C35</f>
        <v>0</v>
      </c>
      <c r="I35" s="129"/>
      <c r="J35" s="129"/>
      <c r="K35" s="129">
        <f>'(D) Tuition Fee Revenue'!N35</f>
        <v>-220000</v>
      </c>
      <c r="L35" s="150"/>
      <c r="M35" s="129"/>
      <c r="N35" s="379">
        <f>K35--'(F) Tuit Fee Discounts'!L35</f>
        <v>-220000</v>
      </c>
      <c r="O35" s="379"/>
      <c r="P35" s="128">
        <f>H35+K35</f>
        <v>-220000</v>
      </c>
      <c r="Q35" s="313"/>
    </row>
    <row r="36" spans="1:17" s="132" customFormat="1" ht="13.2" customHeight="1" x14ac:dyDescent="0.25">
      <c r="A36" s="253" t="s">
        <v>24</v>
      </c>
      <c r="B36" s="253">
        <f>'(A) Budget Summary'!E37</f>
        <v>2772000</v>
      </c>
      <c r="C36" s="252"/>
      <c r="D36" s="129">
        <f>'(D) Tuition Fee Revenue'!K36+'(D) Tuition Fee Revenue'!L36</f>
        <v>328000</v>
      </c>
      <c r="E36" s="129"/>
      <c r="F36" s="254">
        <f>B36+D36</f>
        <v>3100000</v>
      </c>
      <c r="G36" s="253"/>
      <c r="H36" s="129">
        <f>-'(F) Tuit Fee Discounts'!C36</f>
        <v>0</v>
      </c>
      <c r="I36" s="129"/>
      <c r="J36" s="129"/>
      <c r="K36" s="129">
        <f>'(D) Tuition Fee Revenue'!N36</f>
        <v>-109000</v>
      </c>
      <c r="L36" s="150"/>
      <c r="M36" s="129"/>
      <c r="N36" s="379">
        <f>K36--'(F) Tuit Fee Discounts'!L36</f>
        <v>-109000</v>
      </c>
      <c r="O36" s="379"/>
      <c r="P36" s="128">
        <f>H36+K36</f>
        <v>-109000</v>
      </c>
      <c r="Q36" s="313"/>
    </row>
    <row r="37" spans="1:17" s="132" customFormat="1" ht="13.2" customHeight="1" x14ac:dyDescent="0.25">
      <c r="A37" s="253" t="s">
        <v>25</v>
      </c>
      <c r="B37" s="253">
        <f>'(A) Budget Summary'!E38</f>
        <v>0</v>
      </c>
      <c r="C37" s="252"/>
      <c r="D37" s="129">
        <f>'(D) Tuition Fee Revenue'!K37+'(D) Tuition Fee Revenue'!L37</f>
        <v>138000</v>
      </c>
      <c r="E37" s="129"/>
      <c r="F37" s="254">
        <f>B37+D37</f>
        <v>138000</v>
      </c>
      <c r="G37" s="253"/>
      <c r="H37" s="129">
        <f>-'(F) Tuit Fee Discounts'!C37</f>
        <v>0</v>
      </c>
      <c r="I37" s="129"/>
      <c r="J37" s="129"/>
      <c r="K37" s="129">
        <f>'(D) Tuition Fee Revenue'!N37</f>
        <v>-45000</v>
      </c>
      <c r="L37" s="150"/>
      <c r="M37" s="129"/>
      <c r="N37" s="379">
        <f>K37--'(F) Tuit Fee Discounts'!L37</f>
        <v>-45000</v>
      </c>
      <c r="O37" s="379"/>
      <c r="P37" s="128">
        <f>H37+K37</f>
        <v>-45000</v>
      </c>
      <c r="Q37" s="313"/>
    </row>
    <row r="38" spans="1:17" s="132" customFormat="1" ht="13.2" customHeight="1" x14ac:dyDescent="0.25">
      <c r="A38" s="370" t="s">
        <v>26</v>
      </c>
      <c r="B38" s="253">
        <f>'(A) Budget Summary'!E39</f>
        <v>0</v>
      </c>
      <c r="C38" s="252"/>
      <c r="D38" s="129">
        <f>'(D) Tuition Fee Revenue'!K38+'(D) Tuition Fee Revenue'!L38</f>
        <v>0</v>
      </c>
      <c r="E38" s="129"/>
      <c r="F38" s="254">
        <f>B38+D38</f>
        <v>0</v>
      </c>
      <c r="G38" s="253"/>
      <c r="H38" s="129">
        <f>-'(F) Tuit Fee Discounts'!C38</f>
        <v>0</v>
      </c>
      <c r="I38" s="129"/>
      <c r="J38" s="129"/>
      <c r="K38" s="129">
        <f>'(D) Tuition Fee Revenue'!N38</f>
        <v>0</v>
      </c>
      <c r="L38" s="150"/>
      <c r="M38" s="129"/>
      <c r="N38" s="379">
        <f>K38--'(F) Tuit Fee Discounts'!L38</f>
        <v>0</v>
      </c>
      <c r="O38" s="379"/>
      <c r="P38" s="128">
        <f>H38+K38</f>
        <v>0</v>
      </c>
      <c r="Q38" s="313"/>
    </row>
    <row r="39" spans="1:17" s="132" customFormat="1" ht="6" customHeight="1" x14ac:dyDescent="0.25">
      <c r="A39" s="370"/>
      <c r="B39" s="253"/>
      <c r="C39" s="252"/>
      <c r="D39" s="252"/>
      <c r="E39" s="252"/>
      <c r="F39" s="254"/>
      <c r="G39" s="253"/>
      <c r="H39" s="252"/>
      <c r="I39" s="252"/>
      <c r="J39" s="252"/>
      <c r="K39" s="252"/>
      <c r="L39" s="254"/>
      <c r="M39" s="252"/>
      <c r="N39" s="380"/>
      <c r="O39" s="380"/>
      <c r="P39" s="251"/>
      <c r="Q39" s="313"/>
    </row>
    <row r="40" spans="1:17" s="132" customFormat="1" ht="6" customHeight="1" x14ac:dyDescent="0.25">
      <c r="A40" s="370"/>
      <c r="B40" s="383"/>
      <c r="C40" s="264"/>
      <c r="D40" s="264"/>
      <c r="E40" s="264"/>
      <c r="F40" s="337"/>
      <c r="G40" s="383"/>
      <c r="H40" s="252"/>
      <c r="I40" s="252"/>
      <c r="J40" s="252"/>
      <c r="K40" s="252"/>
      <c r="L40" s="254"/>
      <c r="M40" s="252"/>
      <c r="N40" s="380"/>
      <c r="O40" s="380"/>
      <c r="P40" s="251"/>
      <c r="Q40" s="313"/>
    </row>
    <row r="41" spans="1:17" s="132" customFormat="1" thickBot="1" x14ac:dyDescent="0.3">
      <c r="A41" s="334" t="s">
        <v>34</v>
      </c>
      <c r="B41" s="372">
        <f t="shared" ref="B41:H41" si="3">SUM(B32:B38)</f>
        <v>2108367262</v>
      </c>
      <c r="C41" s="269"/>
      <c r="D41" s="269">
        <f t="shared" si="3"/>
        <v>197721000</v>
      </c>
      <c r="E41" s="269"/>
      <c r="F41" s="373">
        <f t="shared" si="3"/>
        <v>2306088262</v>
      </c>
      <c r="G41" s="372"/>
      <c r="H41" s="266">
        <f t="shared" si="3"/>
        <v>-625834800</v>
      </c>
      <c r="I41" s="266"/>
      <c r="J41" s="266"/>
      <c r="K41" s="266">
        <f>SUM(K32:K38)</f>
        <v>-65900000</v>
      </c>
      <c r="L41" s="268"/>
      <c r="M41" s="334"/>
      <c r="N41" s="345">
        <f>SUM(N32:N38)</f>
        <v>0</v>
      </c>
      <c r="O41" s="268"/>
      <c r="P41" s="265">
        <f t="shared" ref="P41" si="4">SUM(P32:P38)</f>
        <v>-691734800</v>
      </c>
      <c r="Q41" s="313"/>
    </row>
    <row r="42" spans="1:17" ht="6" customHeight="1" x14ac:dyDescent="0.25">
      <c r="F42" s="127"/>
      <c r="G42" s="127"/>
      <c r="Q42" s="113"/>
    </row>
    <row r="43" spans="1:17" ht="16.8" x14ac:dyDescent="0.25">
      <c r="A43" s="117" t="s">
        <v>170</v>
      </c>
      <c r="F43" s="127"/>
      <c r="G43" s="127"/>
      <c r="H43" s="135"/>
      <c r="I43" s="135"/>
      <c r="J43" s="135"/>
      <c r="Q43" s="113"/>
    </row>
    <row r="44" spans="1:17" s="136" customFormat="1" ht="16.5" customHeight="1" x14ac:dyDescent="0.25">
      <c r="D44" s="139"/>
      <c r="E44" s="139"/>
      <c r="H44" s="139"/>
      <c r="I44" s="139"/>
      <c r="J44" s="139"/>
      <c r="P44" s="139"/>
      <c r="Q44" s="314"/>
    </row>
    <row r="45" spans="1:17" s="136" customFormat="1" ht="16.5" customHeight="1" x14ac:dyDescent="0.25">
      <c r="Q45" s="314"/>
    </row>
    <row r="46" spans="1:17" s="136" customFormat="1" ht="16.5" customHeight="1" x14ac:dyDescent="0.25">
      <c r="Q46" s="314"/>
    </row>
    <row r="47" spans="1:17" s="141" customFormat="1" ht="18.75" customHeight="1" x14ac:dyDescent="0.25">
      <c r="Q47" s="315"/>
    </row>
    <row r="48" spans="1:17" s="141" customFormat="1" ht="18.75" customHeight="1" x14ac:dyDescent="0.25">
      <c r="D48" s="142"/>
      <c r="E48" s="142"/>
      <c r="H48" s="142"/>
      <c r="I48" s="142"/>
      <c r="J48" s="142"/>
    </row>
  </sheetData>
  <mergeCells count="8">
    <mergeCell ref="C6:E6"/>
    <mergeCell ref="P4:P5"/>
    <mergeCell ref="G4:O4"/>
    <mergeCell ref="M5:O5"/>
    <mergeCell ref="B4:F4"/>
    <mergeCell ref="C5:E5"/>
    <mergeCell ref="G5:I5"/>
    <mergeCell ref="J5:L5"/>
  </mergeCells>
  <pageMargins left="0.68" right="0.37" top="0.59" bottom="0.25" header="0.3" footer="0.3"/>
  <pageSetup paperSize="5" scale="82" orientation="landscape" r:id="rId1"/>
  <headerFooter scaleWithDoc="0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9" sqref="K9"/>
    </sheetView>
  </sheetViews>
  <sheetFormatPr defaultColWidth="10" defaultRowHeight="13.2" x14ac:dyDescent="0.25"/>
  <cols>
    <col min="1" max="1" width="1.44140625" style="24" customWidth="1"/>
    <col min="2" max="2" width="21.77734375" style="23" customWidth="1"/>
    <col min="3" max="3" width="13.77734375" style="23" customWidth="1"/>
    <col min="4" max="4" width="11" style="23" bestFit="1" customWidth="1"/>
    <col min="5" max="5" width="13.77734375" style="23" customWidth="1"/>
    <col min="6" max="6" width="11" style="24" bestFit="1" customWidth="1"/>
    <col min="7" max="7" width="13.77734375" style="23" customWidth="1"/>
    <col min="8" max="8" width="11" style="23" bestFit="1" customWidth="1"/>
    <col min="9" max="10" width="14.77734375" style="23" customWidth="1"/>
    <col min="11" max="11" width="2.33203125" style="23" customWidth="1"/>
    <col min="12" max="12" width="16.77734375" style="23" bestFit="1" customWidth="1"/>
    <col min="13" max="13" width="2.44140625" style="23" customWidth="1"/>
    <col min="14" max="14" width="2.33203125" style="23" customWidth="1"/>
    <col min="15" max="15" width="15.109375" style="23" customWidth="1"/>
    <col min="16" max="16384" width="10" style="23"/>
  </cols>
  <sheetData>
    <row r="1" spans="1:15" ht="18.75" customHeight="1" x14ac:dyDescent="0.3">
      <c r="A1" s="22" t="s">
        <v>176</v>
      </c>
    </row>
    <row r="2" spans="1:15" ht="15.75" customHeight="1" x14ac:dyDescent="0.3">
      <c r="A2" s="104"/>
      <c r="B2" s="67"/>
    </row>
    <row r="3" spans="1:15" ht="14.25" customHeight="1" x14ac:dyDescent="0.25">
      <c r="C3" s="25">
        <v>-1</v>
      </c>
      <c r="D3" s="25"/>
      <c r="E3" s="25"/>
      <c r="F3" s="25"/>
      <c r="G3" s="25"/>
      <c r="H3" s="25"/>
      <c r="I3" s="25">
        <v>-2</v>
      </c>
      <c r="L3" s="25">
        <v>-3</v>
      </c>
    </row>
    <row r="4" spans="1:15" ht="13.8" x14ac:dyDescent="0.25">
      <c r="A4" s="26"/>
      <c r="B4" s="27"/>
      <c r="C4" s="299"/>
      <c r="D4" s="300"/>
      <c r="E4" s="445" t="s">
        <v>167</v>
      </c>
      <c r="F4" s="446"/>
      <c r="G4" s="446"/>
      <c r="H4" s="446"/>
      <c r="I4" s="446"/>
      <c r="J4" s="446"/>
      <c r="K4" s="446"/>
      <c r="L4" s="446"/>
      <c r="M4" s="447"/>
      <c r="N4" s="69"/>
    </row>
    <row r="5" spans="1:15" s="30" customFormat="1" ht="74.400000000000006" customHeight="1" thickBot="1" x14ac:dyDescent="0.3">
      <c r="A5" s="28"/>
      <c r="B5" s="29" t="s">
        <v>32</v>
      </c>
      <c r="C5" s="455" t="s">
        <v>159</v>
      </c>
      <c r="D5" s="456"/>
      <c r="E5" s="448" t="s">
        <v>174</v>
      </c>
      <c r="F5" s="449"/>
      <c r="G5" s="308" t="s">
        <v>175</v>
      </c>
      <c r="H5" s="309"/>
      <c r="I5" s="450" t="s">
        <v>173</v>
      </c>
      <c r="J5" s="451"/>
      <c r="K5" s="452" t="s">
        <v>177</v>
      </c>
      <c r="L5" s="453"/>
      <c r="M5" s="454"/>
      <c r="N5" s="31"/>
      <c r="O5" s="66"/>
    </row>
    <row r="6" spans="1:15" s="93" customFormat="1" ht="14.4" x14ac:dyDescent="0.25">
      <c r="A6" s="85"/>
      <c r="B6" s="86"/>
      <c r="C6" s="87" t="s">
        <v>35</v>
      </c>
      <c r="D6" s="88" t="s">
        <v>36</v>
      </c>
      <c r="E6" s="89" t="s">
        <v>35</v>
      </c>
      <c r="F6" s="90" t="s">
        <v>36</v>
      </c>
      <c r="G6" s="89" t="s">
        <v>35</v>
      </c>
      <c r="H6" s="88" t="s">
        <v>36</v>
      </c>
      <c r="I6" s="89" t="s">
        <v>35</v>
      </c>
      <c r="J6" s="90" t="s">
        <v>36</v>
      </c>
      <c r="K6" s="89"/>
      <c r="L6" s="91" t="s">
        <v>56</v>
      </c>
      <c r="M6" s="92"/>
      <c r="N6" s="86"/>
      <c r="O6" s="86"/>
    </row>
    <row r="7" spans="1:15" ht="9" customHeight="1" x14ac:dyDescent="0.3">
      <c r="A7" s="34"/>
      <c r="B7" s="32"/>
      <c r="C7" s="37"/>
      <c r="D7" s="32"/>
      <c r="E7" s="37"/>
      <c r="F7" s="35"/>
      <c r="G7" s="37"/>
      <c r="H7" s="33"/>
      <c r="I7" s="110"/>
      <c r="J7" s="35"/>
      <c r="K7" s="34"/>
      <c r="L7" s="67"/>
      <c r="M7" s="36"/>
      <c r="N7" s="32"/>
      <c r="O7" s="32"/>
    </row>
    <row r="8" spans="1:15" ht="13.2" customHeight="1" x14ac:dyDescent="0.25">
      <c r="A8" s="38"/>
      <c r="B8" s="32" t="s">
        <v>37</v>
      </c>
      <c r="C8" s="39">
        <v>15817300</v>
      </c>
      <c r="D8" s="40">
        <f>C8/$C$32</f>
        <v>2.5273922127692482E-2</v>
      </c>
      <c r="E8" s="107">
        <v>19287000</v>
      </c>
      <c r="F8" s="40">
        <f t="shared" ref="F8:F30" si="0">E8/$E$32</f>
        <v>2.587725324099616E-2</v>
      </c>
      <c r="G8" s="107">
        <v>18920500</v>
      </c>
      <c r="H8" s="42">
        <f t="shared" ref="H8:H30" si="1">G8/$G$32</f>
        <v>2.6055574024105452E-2</v>
      </c>
      <c r="I8" s="41">
        <f>ROUND((691734800)*J8/100,0)*100+100</f>
        <v>18023600</v>
      </c>
      <c r="J8" s="40">
        <f>H8</f>
        <v>2.6055574024105452E-2</v>
      </c>
      <c r="K8" s="43"/>
      <c r="L8" s="44">
        <f>I8-C8</f>
        <v>2206300</v>
      </c>
      <c r="M8" s="36"/>
      <c r="N8" s="32"/>
      <c r="O8" s="46"/>
    </row>
    <row r="9" spans="1:15" ht="13.2" customHeight="1" x14ac:dyDescent="0.25">
      <c r="A9" s="38"/>
      <c r="B9" s="32" t="s">
        <v>1</v>
      </c>
      <c r="C9" s="102">
        <v>6215700</v>
      </c>
      <c r="D9" s="40">
        <f t="shared" ref="D9:D30" si="2">C9/$C$32</f>
        <v>9.9318542209541564E-3</v>
      </c>
      <c r="E9" s="108">
        <v>6605200</v>
      </c>
      <c r="F9" s="40">
        <f t="shared" si="0"/>
        <v>8.8621575728432544E-3</v>
      </c>
      <c r="G9" s="109">
        <v>7038900</v>
      </c>
      <c r="H9" s="42">
        <f t="shared" si="1"/>
        <v>9.6933262862120909E-3</v>
      </c>
      <c r="I9" s="102">
        <f>ROUND((691734800)*J9/100,0)*100</f>
        <v>6705200</v>
      </c>
      <c r="J9" s="40">
        <f t="shared" ref="J9:J30" si="3">H9</f>
        <v>9.6933262862120909E-3</v>
      </c>
      <c r="K9" s="43"/>
      <c r="L9" s="47">
        <f>I9-C9</f>
        <v>489500</v>
      </c>
      <c r="M9" s="36"/>
      <c r="N9" s="45"/>
      <c r="O9" s="46"/>
    </row>
    <row r="10" spans="1:15" ht="13.2" customHeight="1" x14ac:dyDescent="0.25">
      <c r="A10" s="38"/>
      <c r="B10" s="32" t="s">
        <v>38</v>
      </c>
      <c r="C10" s="102">
        <v>22678800</v>
      </c>
      <c r="D10" s="40">
        <f t="shared" si="2"/>
        <v>3.6237678058171262E-2</v>
      </c>
      <c r="E10" s="108">
        <v>26243000</v>
      </c>
      <c r="F10" s="40">
        <f t="shared" si="0"/>
        <v>3.5210077088373627E-2</v>
      </c>
      <c r="G10" s="109">
        <v>26135600</v>
      </c>
      <c r="H10" s="42">
        <f t="shared" si="1"/>
        <v>3.5991546759568213E-2</v>
      </c>
      <c r="I10" s="102">
        <f t="shared" ref="I10:I30" si="4">ROUND((691734800)*J10/100,0)*100</f>
        <v>24896600</v>
      </c>
      <c r="J10" s="40">
        <f t="shared" si="3"/>
        <v>3.5991546759568213E-2</v>
      </c>
      <c r="K10" s="43"/>
      <c r="L10" s="47">
        <f t="shared" ref="L10:L30" si="5">I10-C10</f>
        <v>2217800</v>
      </c>
      <c r="M10" s="36"/>
      <c r="N10" s="45"/>
      <c r="O10" s="46"/>
    </row>
    <row r="11" spans="1:15" ht="13.2" customHeight="1" x14ac:dyDescent="0.25">
      <c r="A11" s="38"/>
      <c r="B11" s="32" t="s">
        <v>39</v>
      </c>
      <c r="C11" s="103">
        <v>28907000</v>
      </c>
      <c r="D11" s="40">
        <f t="shared" si="2"/>
        <v>4.6189505601158642E-2</v>
      </c>
      <c r="E11" s="108">
        <v>34295600</v>
      </c>
      <c r="F11" s="40">
        <f t="shared" si="0"/>
        <v>4.601420263658982E-2</v>
      </c>
      <c r="G11" s="109">
        <v>32515600</v>
      </c>
      <c r="H11" s="42">
        <f t="shared" si="1"/>
        <v>4.4777496511096603E-2</v>
      </c>
      <c r="I11" s="102">
        <f t="shared" si="4"/>
        <v>30974200</v>
      </c>
      <c r="J11" s="40">
        <f>H11</f>
        <v>4.4777496511096603E-2</v>
      </c>
      <c r="K11" s="43"/>
      <c r="L11" s="47">
        <f t="shared" si="5"/>
        <v>2067200</v>
      </c>
      <c r="M11" s="36"/>
      <c r="N11" s="45"/>
      <c r="O11" s="46"/>
    </row>
    <row r="12" spans="1:15" ht="13.2" customHeight="1" x14ac:dyDescent="0.25">
      <c r="A12" s="38"/>
      <c r="B12" s="32" t="s">
        <v>28</v>
      </c>
      <c r="C12" s="103">
        <v>21925800</v>
      </c>
      <c r="D12" s="40">
        <f t="shared" si="2"/>
        <v>3.5034485138889689E-2</v>
      </c>
      <c r="E12" s="108">
        <v>24660400</v>
      </c>
      <c r="F12" s="40">
        <f t="shared" si="0"/>
        <v>3.3086712076749195E-2</v>
      </c>
      <c r="G12" s="109">
        <v>24513500</v>
      </c>
      <c r="H12" s="42">
        <f t="shared" si="1"/>
        <v>3.3757739691863797E-2</v>
      </c>
      <c r="I12" s="102">
        <f t="shared" si="4"/>
        <v>23351400</v>
      </c>
      <c r="J12" s="40">
        <f t="shared" si="3"/>
        <v>3.3757739691863797E-2</v>
      </c>
      <c r="K12" s="43"/>
      <c r="L12" s="47">
        <f t="shared" si="5"/>
        <v>1425600</v>
      </c>
      <c r="M12" s="36"/>
      <c r="N12" s="45"/>
      <c r="O12" s="46"/>
    </row>
    <row r="13" spans="1:15" ht="13.2" customHeight="1" x14ac:dyDescent="0.25">
      <c r="A13" s="38"/>
      <c r="B13" s="32" t="s">
        <v>40</v>
      </c>
      <c r="C13" s="103">
        <v>34935700</v>
      </c>
      <c r="D13" s="40">
        <f t="shared" si="2"/>
        <v>5.5822558924495731E-2</v>
      </c>
      <c r="E13" s="108">
        <v>41522500</v>
      </c>
      <c r="F13" s="40">
        <f t="shared" si="0"/>
        <v>5.5710491403497847E-2</v>
      </c>
      <c r="G13" s="109">
        <v>41090700</v>
      </c>
      <c r="H13" s="42">
        <f t="shared" si="1"/>
        <v>5.6586336278233125E-2</v>
      </c>
      <c r="I13" s="102">
        <f t="shared" si="4"/>
        <v>39142700</v>
      </c>
      <c r="J13" s="40">
        <f t="shared" si="3"/>
        <v>5.6586336278233125E-2</v>
      </c>
      <c r="K13" s="43"/>
      <c r="L13" s="47">
        <f t="shared" si="5"/>
        <v>4207000</v>
      </c>
      <c r="M13" s="36"/>
      <c r="N13" s="45"/>
      <c r="O13" s="46"/>
    </row>
    <row r="14" spans="1:15" ht="13.2" customHeight="1" x14ac:dyDescent="0.25">
      <c r="A14" s="38"/>
      <c r="B14" s="32" t="s">
        <v>41</v>
      </c>
      <c r="C14" s="102">
        <v>45000900</v>
      </c>
      <c r="D14" s="40">
        <f t="shared" si="2"/>
        <v>7.1905397398802362E-2</v>
      </c>
      <c r="E14" s="108">
        <v>55818500</v>
      </c>
      <c r="F14" s="40">
        <f t="shared" si="0"/>
        <v>7.4891349615416811E-2</v>
      </c>
      <c r="G14" s="109">
        <v>53010900</v>
      </c>
      <c r="H14" s="42">
        <f t="shared" si="1"/>
        <v>7.3001740389231351E-2</v>
      </c>
      <c r="I14" s="102">
        <f>ROUND((691734800)*J14/100,0)*100+100</f>
        <v>50497900</v>
      </c>
      <c r="J14" s="40">
        <f t="shared" si="3"/>
        <v>7.3001740389231351E-2</v>
      </c>
      <c r="K14" s="43"/>
      <c r="L14" s="47">
        <f t="shared" si="5"/>
        <v>5497000</v>
      </c>
      <c r="M14" s="36"/>
      <c r="N14" s="45"/>
      <c r="O14" s="46"/>
    </row>
    <row r="15" spans="1:15" ht="13.2" customHeight="1" x14ac:dyDescent="0.25">
      <c r="A15" s="38"/>
      <c r="B15" s="32" t="s">
        <v>42</v>
      </c>
      <c r="C15" s="102">
        <v>15031900</v>
      </c>
      <c r="D15" s="40">
        <f t="shared" si="2"/>
        <v>2.4018958357700786E-2</v>
      </c>
      <c r="E15" s="108">
        <v>16370600</v>
      </c>
      <c r="F15" s="40">
        <f t="shared" si="0"/>
        <v>2.1964336698659808E-2</v>
      </c>
      <c r="G15" s="109">
        <v>16321500</v>
      </c>
      <c r="H15" s="42">
        <f t="shared" si="1"/>
        <v>2.2476470042252433E-2</v>
      </c>
      <c r="I15" s="102">
        <f t="shared" si="4"/>
        <v>15547800</v>
      </c>
      <c r="J15" s="40">
        <f t="shared" si="3"/>
        <v>2.2476470042252433E-2</v>
      </c>
      <c r="K15" s="43"/>
      <c r="L15" s="47">
        <f t="shared" si="5"/>
        <v>515900</v>
      </c>
      <c r="M15" s="36"/>
      <c r="N15" s="45"/>
      <c r="O15" s="46"/>
    </row>
    <row r="16" spans="1:15" ht="13.2" customHeight="1" x14ac:dyDescent="0.25">
      <c r="A16" s="38"/>
      <c r="B16" s="32" t="s">
        <v>43</v>
      </c>
      <c r="C16" s="102">
        <v>50505800</v>
      </c>
      <c r="D16" s="40">
        <f t="shared" si="2"/>
        <v>8.0701488635659124E-2</v>
      </c>
      <c r="E16" s="108">
        <v>60383400</v>
      </c>
      <c r="F16" s="40">
        <f t="shared" si="0"/>
        <v>8.1016048807609653E-2</v>
      </c>
      <c r="G16" s="109">
        <v>57779000</v>
      </c>
      <c r="H16" s="42">
        <f t="shared" si="1"/>
        <v>7.9567929575792867E-2</v>
      </c>
      <c r="I16" s="102">
        <f t="shared" si="4"/>
        <v>55039900</v>
      </c>
      <c r="J16" s="40">
        <f t="shared" si="3"/>
        <v>7.9567929575792867E-2</v>
      </c>
      <c r="K16" s="43"/>
      <c r="L16" s="47">
        <f t="shared" si="5"/>
        <v>4534100</v>
      </c>
      <c r="M16" s="36"/>
      <c r="N16" s="45"/>
      <c r="O16" s="46"/>
    </row>
    <row r="17" spans="1:15" ht="13.2" customHeight="1" x14ac:dyDescent="0.25">
      <c r="A17" s="38"/>
      <c r="B17" s="32" t="s">
        <v>44</v>
      </c>
      <c r="C17" s="103">
        <v>42333400</v>
      </c>
      <c r="D17" s="40">
        <f t="shared" si="2"/>
        <v>6.7643090476911805E-2</v>
      </c>
      <c r="E17" s="108">
        <v>50150500</v>
      </c>
      <c r="F17" s="40">
        <f t="shared" si="0"/>
        <v>6.7286627711027003E-2</v>
      </c>
      <c r="G17" s="109">
        <v>48235200</v>
      </c>
      <c r="H17" s="42">
        <f t="shared" si="1"/>
        <v>6.6425085181022234E-2</v>
      </c>
      <c r="I17" s="102">
        <f t="shared" si="4"/>
        <v>45948500</v>
      </c>
      <c r="J17" s="40">
        <f t="shared" si="3"/>
        <v>6.6425085181022234E-2</v>
      </c>
      <c r="K17" s="43"/>
      <c r="L17" s="47">
        <f t="shared" si="5"/>
        <v>3615100</v>
      </c>
      <c r="M17" s="36"/>
      <c r="N17" s="45"/>
      <c r="O17" s="46"/>
    </row>
    <row r="18" spans="1:15" ht="13.2" customHeight="1" x14ac:dyDescent="0.25">
      <c r="A18" s="38"/>
      <c r="B18" s="32" t="s">
        <v>9</v>
      </c>
      <c r="C18" s="103">
        <v>1638900</v>
      </c>
      <c r="D18" s="40">
        <f t="shared" si="2"/>
        <v>2.6187421984204136E-3</v>
      </c>
      <c r="E18" s="108">
        <v>1822000</v>
      </c>
      <c r="F18" s="40">
        <f t="shared" si="0"/>
        <v>2.4445665684188832E-3</v>
      </c>
      <c r="G18" s="109">
        <v>1905600</v>
      </c>
      <c r="H18" s="42">
        <f t="shared" si="1"/>
        <v>2.6242172173217065E-3</v>
      </c>
      <c r="I18" s="102">
        <f t="shared" si="4"/>
        <v>1815300</v>
      </c>
      <c r="J18" s="40">
        <f t="shared" si="3"/>
        <v>2.6242172173217065E-3</v>
      </c>
      <c r="K18" s="43"/>
      <c r="L18" s="47">
        <f t="shared" si="5"/>
        <v>176400</v>
      </c>
      <c r="M18" s="36"/>
      <c r="N18" s="45"/>
      <c r="O18" s="46"/>
    </row>
    <row r="19" spans="1:15" ht="13.2" customHeight="1" x14ac:dyDescent="0.25">
      <c r="A19" s="38"/>
      <c r="B19" s="32" t="s">
        <v>10</v>
      </c>
      <c r="C19" s="103">
        <v>8975700</v>
      </c>
      <c r="D19" s="40">
        <f t="shared" si="2"/>
        <v>1.4341963725890602E-2</v>
      </c>
      <c r="E19" s="108">
        <v>9255600</v>
      </c>
      <c r="F19" s="40">
        <f t="shared" si="0"/>
        <v>1.2418183496519108E-2</v>
      </c>
      <c r="G19" s="109">
        <v>10125600</v>
      </c>
      <c r="H19" s="42">
        <f t="shared" si="1"/>
        <v>1.3944045894055767E-2</v>
      </c>
      <c r="I19" s="102">
        <f t="shared" si="4"/>
        <v>9645600</v>
      </c>
      <c r="J19" s="40">
        <f t="shared" si="3"/>
        <v>1.3944045894055767E-2</v>
      </c>
      <c r="K19" s="43"/>
      <c r="L19" s="47">
        <f t="shared" si="5"/>
        <v>669900</v>
      </c>
      <c r="M19" s="36"/>
      <c r="N19" s="45"/>
      <c r="O19" s="46"/>
    </row>
    <row r="20" spans="1:15" ht="13.2" customHeight="1" x14ac:dyDescent="0.25">
      <c r="A20" s="38"/>
      <c r="B20" s="32" t="s">
        <v>45</v>
      </c>
      <c r="C20" s="103">
        <v>52903000</v>
      </c>
      <c r="D20" s="40">
        <f t="shared" si="2"/>
        <v>8.4531892441903192E-2</v>
      </c>
      <c r="E20" s="108">
        <v>62846400</v>
      </c>
      <c r="F20" s="40">
        <f t="shared" si="0"/>
        <v>8.432064126535703E-2</v>
      </c>
      <c r="G20" s="109">
        <v>61985500</v>
      </c>
      <c r="H20" s="42">
        <f t="shared" si="1"/>
        <v>8.536073484692204E-2</v>
      </c>
      <c r="I20" s="102">
        <f t="shared" si="4"/>
        <v>59047000</v>
      </c>
      <c r="J20" s="40">
        <f t="shared" si="3"/>
        <v>8.536073484692204E-2</v>
      </c>
      <c r="K20" s="43"/>
      <c r="L20" s="47">
        <f t="shared" si="5"/>
        <v>6144000</v>
      </c>
      <c r="M20" s="36"/>
      <c r="N20" s="45"/>
      <c r="O20" s="46"/>
    </row>
    <row r="21" spans="1:15" ht="13.2" customHeight="1" x14ac:dyDescent="0.25">
      <c r="A21" s="38"/>
      <c r="B21" s="32" t="s">
        <v>46</v>
      </c>
      <c r="C21" s="103">
        <v>31198800</v>
      </c>
      <c r="D21" s="40">
        <f t="shared" si="2"/>
        <v>4.9851494356018551E-2</v>
      </c>
      <c r="E21" s="108">
        <v>36607500</v>
      </c>
      <c r="F21" s="40">
        <f t="shared" si="0"/>
        <v>4.9116065122609368E-2</v>
      </c>
      <c r="G21" s="109">
        <v>35281600</v>
      </c>
      <c r="H21" s="42">
        <f t="shared" si="1"/>
        <v>4.8586577547574263E-2</v>
      </c>
      <c r="I21" s="102">
        <f t="shared" si="4"/>
        <v>33609000</v>
      </c>
      <c r="J21" s="40">
        <f t="shared" si="3"/>
        <v>4.8586577547574263E-2</v>
      </c>
      <c r="K21" s="43"/>
      <c r="L21" s="47">
        <f t="shared" si="5"/>
        <v>2410200</v>
      </c>
      <c r="M21" s="36"/>
      <c r="N21" s="45"/>
      <c r="O21" s="46"/>
    </row>
    <row r="22" spans="1:15" ht="13.2" customHeight="1" x14ac:dyDescent="0.25">
      <c r="A22" s="38"/>
      <c r="B22" s="32" t="s">
        <v>47</v>
      </c>
      <c r="C22" s="103">
        <v>41288400</v>
      </c>
      <c r="D22" s="40">
        <f t="shared" si="2"/>
        <v>6.5973320754934048E-2</v>
      </c>
      <c r="E22" s="108">
        <v>49711900</v>
      </c>
      <c r="F22" s="40">
        <f t="shared" si="0"/>
        <v>6.6698160698453718E-2</v>
      </c>
      <c r="G22" s="109">
        <v>49050700</v>
      </c>
      <c r="H22" s="42">
        <f t="shared" si="1"/>
        <v>6.7548116845970729E-2</v>
      </c>
      <c r="I22" s="102">
        <f t="shared" si="4"/>
        <v>46725400</v>
      </c>
      <c r="J22" s="40">
        <f t="shared" si="3"/>
        <v>6.7548116845970729E-2</v>
      </c>
      <c r="K22" s="43"/>
      <c r="L22" s="47">
        <f t="shared" si="5"/>
        <v>5437000</v>
      </c>
      <c r="M22" s="36"/>
      <c r="N22" s="45"/>
      <c r="O22" s="46"/>
    </row>
    <row r="23" spans="1:15" ht="13.2" customHeight="1" x14ac:dyDescent="0.25">
      <c r="A23" s="38"/>
      <c r="B23" s="32" t="s">
        <v>48</v>
      </c>
      <c r="C23" s="103">
        <v>34143300</v>
      </c>
      <c r="D23" s="40">
        <f t="shared" si="2"/>
        <v>5.4556410094165425E-2</v>
      </c>
      <c r="E23" s="108">
        <v>39632800</v>
      </c>
      <c r="F23" s="40">
        <f t="shared" si="0"/>
        <v>5.3175092147547703E-2</v>
      </c>
      <c r="G23" s="109">
        <v>37932600</v>
      </c>
      <c r="H23" s="42">
        <f t="shared" si="1"/>
        <v>5.2237291151226578E-2</v>
      </c>
      <c r="I23" s="102">
        <f t="shared" si="4"/>
        <v>36134400</v>
      </c>
      <c r="J23" s="40">
        <f t="shared" si="3"/>
        <v>5.2237291151226578E-2</v>
      </c>
      <c r="K23" s="43"/>
      <c r="L23" s="47">
        <f t="shared" si="5"/>
        <v>1991100</v>
      </c>
      <c r="M23" s="36"/>
      <c r="N23" s="45"/>
      <c r="O23" s="46"/>
    </row>
    <row r="24" spans="1:15" ht="13.2" customHeight="1" x14ac:dyDescent="0.25">
      <c r="A24" s="38"/>
      <c r="B24" s="32" t="s">
        <v>49</v>
      </c>
      <c r="C24" s="103">
        <v>40341800</v>
      </c>
      <c r="D24" s="40">
        <f t="shared" si="2"/>
        <v>6.4460781024001865E-2</v>
      </c>
      <c r="E24" s="108">
        <v>49165600</v>
      </c>
      <c r="F24" s="40">
        <f>E24/$E$32</f>
        <v>6.5965193236144595E-2</v>
      </c>
      <c r="G24" s="109">
        <v>47454700</v>
      </c>
      <c r="H24" s="42">
        <f t="shared" si="1"/>
        <v>6.535025229997711E-2</v>
      </c>
      <c r="I24" s="102">
        <f t="shared" si="4"/>
        <v>45205000</v>
      </c>
      <c r="J24" s="40">
        <f t="shared" si="3"/>
        <v>6.535025229997711E-2</v>
      </c>
      <c r="K24" s="43"/>
      <c r="L24" s="47">
        <f t="shared" si="5"/>
        <v>4863200</v>
      </c>
      <c r="M24" s="36"/>
      <c r="N24" s="45"/>
      <c r="O24" s="46"/>
    </row>
    <row r="25" spans="1:15" ht="13.2" customHeight="1" x14ac:dyDescent="0.25">
      <c r="A25" s="38"/>
      <c r="B25" s="32" t="s">
        <v>50</v>
      </c>
      <c r="C25" s="103">
        <v>43742300</v>
      </c>
      <c r="D25" s="40">
        <f t="shared" si="2"/>
        <v>6.9894323549920839E-2</v>
      </c>
      <c r="E25" s="108">
        <v>53499500</v>
      </c>
      <c r="F25" s="40">
        <f>E25/$E$32</f>
        <v>7.1779961101605949E-2</v>
      </c>
      <c r="G25" s="109">
        <v>51300700</v>
      </c>
      <c r="H25" s="42">
        <f>G25/$G$32</f>
        <v>7.0646610096901583E-2</v>
      </c>
      <c r="I25" s="102">
        <f t="shared" si="4"/>
        <v>48868700</v>
      </c>
      <c r="J25" s="40">
        <f t="shared" si="3"/>
        <v>7.0646610096901583E-2</v>
      </c>
      <c r="K25" s="43"/>
      <c r="L25" s="47">
        <f t="shared" si="5"/>
        <v>5126400</v>
      </c>
      <c r="M25" s="36"/>
      <c r="N25" s="45"/>
      <c r="O25" s="46"/>
    </row>
    <row r="26" spans="1:15" ht="13.2" customHeight="1" x14ac:dyDescent="0.25">
      <c r="A26" s="38"/>
      <c r="B26" s="32" t="s">
        <v>51</v>
      </c>
      <c r="C26" s="103">
        <v>34907300</v>
      </c>
      <c r="D26" s="40">
        <f t="shared" si="2"/>
        <v>5.5777179536836238E-2</v>
      </c>
      <c r="E26" s="108">
        <v>42500400</v>
      </c>
      <c r="F26" s="40">
        <f t="shared" si="0"/>
        <v>5.7022534019994464E-2</v>
      </c>
      <c r="G26" s="109">
        <v>41399700</v>
      </c>
      <c r="H26" s="42">
        <f t="shared" si="1"/>
        <v>5.7011862684694298E-2</v>
      </c>
      <c r="I26" s="102">
        <f t="shared" si="4"/>
        <v>39437100</v>
      </c>
      <c r="J26" s="40">
        <f t="shared" si="3"/>
        <v>5.7011862684694298E-2</v>
      </c>
      <c r="K26" s="43"/>
      <c r="L26" s="47">
        <f t="shared" si="5"/>
        <v>4529800</v>
      </c>
      <c r="M26" s="36"/>
      <c r="N26" s="45"/>
      <c r="O26" s="46"/>
    </row>
    <row r="27" spans="1:15" ht="13.2" customHeight="1" x14ac:dyDescent="0.25">
      <c r="A27" s="38"/>
      <c r="B27" s="32" t="s">
        <v>52</v>
      </c>
      <c r="C27" s="103">
        <v>14682500</v>
      </c>
      <c r="D27" s="40">
        <f t="shared" si="2"/>
        <v>2.3460664060228033E-2</v>
      </c>
      <c r="E27" s="108">
        <v>17733300</v>
      </c>
      <c r="F27" s="40">
        <f t="shared" si="0"/>
        <v>2.3792663187564535E-2</v>
      </c>
      <c r="G27" s="109">
        <v>16480200</v>
      </c>
      <c r="H27" s="42">
        <f t="shared" si="1"/>
        <v>2.2695017099551421E-2</v>
      </c>
      <c r="I27" s="102">
        <f t="shared" si="4"/>
        <v>15698900</v>
      </c>
      <c r="J27" s="40">
        <f t="shared" si="3"/>
        <v>2.2695017099551421E-2</v>
      </c>
      <c r="K27" s="43"/>
      <c r="L27" s="47">
        <f t="shared" si="5"/>
        <v>1016400</v>
      </c>
      <c r="M27" s="36"/>
      <c r="N27" s="45"/>
      <c r="O27" s="46"/>
    </row>
    <row r="28" spans="1:15" ht="13.2" customHeight="1" x14ac:dyDescent="0.25">
      <c r="A28" s="38"/>
      <c r="B28" s="32" t="s">
        <v>53</v>
      </c>
      <c r="C28" s="103">
        <v>14289900</v>
      </c>
      <c r="D28" s="40">
        <f t="shared" si="2"/>
        <v>2.2833341961808452E-2</v>
      </c>
      <c r="E28" s="108">
        <v>17033000</v>
      </c>
      <c r="F28" s="40">
        <f t="shared" si="0"/>
        <v>2.2853074840767748E-2</v>
      </c>
      <c r="G28" s="109">
        <v>17775600</v>
      </c>
      <c r="H28" s="42">
        <f t="shared" si="1"/>
        <v>2.4478922947220681E-2</v>
      </c>
      <c r="I28" s="102">
        <f t="shared" si="4"/>
        <v>16932900</v>
      </c>
      <c r="J28" s="40">
        <f t="shared" si="3"/>
        <v>2.4478922947220681E-2</v>
      </c>
      <c r="K28" s="43"/>
      <c r="L28" s="47">
        <f t="shared" si="5"/>
        <v>2643000</v>
      </c>
      <c r="M28" s="36"/>
      <c r="N28" s="45"/>
      <c r="O28" s="46"/>
    </row>
    <row r="29" spans="1:15" ht="13.2" customHeight="1" x14ac:dyDescent="0.25">
      <c r="A29" s="38"/>
      <c r="B29" s="32" t="s">
        <v>54</v>
      </c>
      <c r="C29" s="103">
        <v>9644100</v>
      </c>
      <c r="D29" s="40">
        <f t="shared" si="2"/>
        <v>1.5409977201651298E-2</v>
      </c>
      <c r="E29" s="108">
        <v>11662800</v>
      </c>
      <c r="F29" s="40">
        <f t="shared" si="0"/>
        <v>1.5647909425991084E-2</v>
      </c>
      <c r="G29" s="109">
        <v>11756900</v>
      </c>
      <c r="H29" s="42">
        <f t="shared" si="1"/>
        <v>1.6190522356386215E-2</v>
      </c>
      <c r="I29" s="102">
        <f t="shared" si="4"/>
        <v>11199500</v>
      </c>
      <c r="J29" s="40">
        <f t="shared" si="3"/>
        <v>1.6190522356386215E-2</v>
      </c>
      <c r="K29" s="43"/>
      <c r="L29" s="47">
        <f t="shared" si="5"/>
        <v>1555400</v>
      </c>
      <c r="M29" s="36"/>
      <c r="N29" s="45"/>
      <c r="O29" s="46"/>
    </row>
    <row r="30" spans="1:15" ht="13.2" customHeight="1" x14ac:dyDescent="0.25">
      <c r="A30" s="38"/>
      <c r="B30" s="32" t="s">
        <v>55</v>
      </c>
      <c r="C30" s="103">
        <v>14726500</v>
      </c>
      <c r="D30" s="40">
        <f t="shared" si="2"/>
        <v>2.3530970153784993E-2</v>
      </c>
      <c r="E30" s="108">
        <v>18518900</v>
      </c>
      <c r="F30" s="40">
        <f t="shared" si="0"/>
        <v>2.48466980372626E-2</v>
      </c>
      <c r="G30" s="109">
        <v>18148600</v>
      </c>
      <c r="H30" s="42">
        <f t="shared" si="1"/>
        <v>2.4992584272819439E-2</v>
      </c>
      <c r="I30" s="102">
        <f t="shared" si="4"/>
        <v>17288200</v>
      </c>
      <c r="J30" s="40">
        <f t="shared" si="3"/>
        <v>2.4992584272819439E-2</v>
      </c>
      <c r="K30" s="43"/>
      <c r="L30" s="47">
        <f t="shared" si="5"/>
        <v>2561700</v>
      </c>
      <c r="M30" s="36"/>
      <c r="N30" s="45"/>
      <c r="O30" s="46"/>
    </row>
    <row r="31" spans="1:15" ht="13.2" customHeight="1" x14ac:dyDescent="0.25">
      <c r="A31" s="38"/>
      <c r="B31" s="32"/>
      <c r="C31" s="51"/>
      <c r="D31" s="49"/>
      <c r="E31" s="37"/>
      <c r="F31" s="50"/>
      <c r="G31" s="37"/>
      <c r="H31" s="48"/>
      <c r="I31" s="51"/>
      <c r="J31" s="50"/>
      <c r="K31" s="52"/>
      <c r="L31" s="47"/>
      <c r="M31" s="36"/>
      <c r="N31" s="45"/>
      <c r="O31" s="45"/>
    </row>
    <row r="32" spans="1:15" ht="13.2" customHeight="1" x14ac:dyDescent="0.25">
      <c r="A32" s="53"/>
      <c r="B32" s="54" t="s">
        <v>22</v>
      </c>
      <c r="C32" s="56">
        <f t="shared" ref="C32:J32" si="6">SUM(C8:C30)</f>
        <v>625834800</v>
      </c>
      <c r="D32" s="55">
        <f t="shared" si="6"/>
        <v>1</v>
      </c>
      <c r="E32" s="56">
        <f t="shared" si="6"/>
        <v>745326400</v>
      </c>
      <c r="F32" s="57">
        <f t="shared" si="6"/>
        <v>0.99999999999999978</v>
      </c>
      <c r="G32" s="56">
        <f t="shared" si="6"/>
        <v>726159400</v>
      </c>
      <c r="H32" s="55">
        <f t="shared" si="6"/>
        <v>1</v>
      </c>
      <c r="I32" s="56">
        <f>SUM(I8:I31)</f>
        <v>691734800</v>
      </c>
      <c r="J32" s="57">
        <f t="shared" si="6"/>
        <v>1</v>
      </c>
      <c r="K32" s="58"/>
      <c r="L32" s="59">
        <f>SUM(L8:L31)</f>
        <v>65900000</v>
      </c>
      <c r="M32" s="60"/>
      <c r="N32" s="62"/>
      <c r="O32" s="61"/>
    </row>
    <row r="33" spans="1:15" x14ac:dyDescent="0.25">
      <c r="C33" s="63"/>
      <c r="D33" s="63"/>
      <c r="E33" s="63"/>
      <c r="F33" s="64"/>
      <c r="G33" s="63"/>
      <c r="H33" s="63"/>
      <c r="I33" s="62"/>
      <c r="J33" s="63"/>
      <c r="K33" s="63"/>
      <c r="L33" s="63"/>
      <c r="M33" s="62"/>
      <c r="O33" s="70"/>
    </row>
    <row r="34" spans="1:15" ht="16.8" x14ac:dyDescent="0.25">
      <c r="A34" s="117" t="s">
        <v>170</v>
      </c>
      <c r="C34" s="65"/>
      <c r="I34" s="65"/>
      <c r="J34" s="65"/>
      <c r="K34" s="65"/>
      <c r="L34" s="65"/>
      <c r="O34" s="70"/>
    </row>
    <row r="35" spans="1:15" x14ac:dyDescent="0.25">
      <c r="C35" s="105"/>
      <c r="I35" s="65"/>
      <c r="L35" s="65"/>
    </row>
    <row r="36" spans="1:15" x14ac:dyDescent="0.25">
      <c r="C36" s="65"/>
    </row>
  </sheetData>
  <mergeCells count="5">
    <mergeCell ref="E4:M4"/>
    <mergeCell ref="E5:F5"/>
    <mergeCell ref="I5:J5"/>
    <mergeCell ref="K5:M5"/>
    <mergeCell ref="C5:D5"/>
  </mergeCells>
  <pageMargins left="0.5" right="0.5" top="0.5" bottom="0.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72WVDYXX2UNK-1717399031-96</_dlc_DocId>
    <_dlc_DocIdUrl xmlns="30355ef0-b855-4ebb-a92a-a6c79f7573fd">
      <Url>https://www.calstate.edu/csu-system/about-the-csu/budget/_layouts/15/DocIdRedir.aspx?ID=72WVDYXX2UNK-1717399031-96</Url>
      <Description>72WVDYXX2UNK-1717399031-96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85EC5F-6BB5-4DFE-9BF7-1D41520B3526}"/>
</file>

<file path=customXml/itemProps2.xml><?xml version="1.0" encoding="utf-8"?>
<ds:datastoreItem xmlns:ds="http://schemas.openxmlformats.org/officeDocument/2006/customXml" ds:itemID="{02A78FEF-267E-42C7-A0F5-E985425C41EE}"/>
</file>

<file path=customXml/itemProps3.xml><?xml version="1.0" encoding="utf-8"?>
<ds:datastoreItem xmlns:ds="http://schemas.openxmlformats.org/officeDocument/2006/customXml" ds:itemID="{F4F2C606-7BAA-4CCF-8C83-F45ED1CF9541}"/>
</file>

<file path=customXml/itemProps4.xml><?xml version="1.0" encoding="utf-8"?>
<ds:datastoreItem xmlns:ds="http://schemas.openxmlformats.org/officeDocument/2006/customXml" ds:itemID="{EA4149BA-7662-4906-BDFB-8D9826F6D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(A) Budget Summary</vt:lpstr>
      <vt:lpstr>(B) Base Bud Adj</vt:lpstr>
      <vt:lpstr>(C) 12-13 Expenditure Adjust.</vt:lpstr>
      <vt:lpstr>(D) Tuition Fee Revenue</vt:lpstr>
      <vt:lpstr>(E) Tuit Fee Disc-GF Adjust</vt:lpstr>
      <vt:lpstr>(F) Tuit Fee Discounts</vt:lpstr>
      <vt:lpstr>'(A) Budget Summary'!Print_Area</vt:lpstr>
      <vt:lpstr>'(B) Base Bud Adj'!Print_Area</vt:lpstr>
      <vt:lpstr>'(C) 12-13 Expenditure Adjust.'!Print_Area</vt:lpstr>
      <vt:lpstr>'(D) Tuition Fee Revenue'!Print_Area</vt:lpstr>
      <vt:lpstr>'(E) Tuit Fee Disc-GF Adjust'!Print_Area</vt:lpstr>
      <vt:lpstr>'(F) Tuit Fee Discounts'!Print_Area</vt:lpstr>
      <vt:lpstr>'(D) Tuition Fee Revenue'!Print_Titles</vt:lpstr>
      <vt:lpstr>'(E) Tuit Fee Disc-GF Adjust'!Print_Titles</vt:lpstr>
    </vt:vector>
  </TitlesOfParts>
  <Company>California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Rideau</dc:creator>
  <cp:lastModifiedBy>Canfield, Chris</cp:lastModifiedBy>
  <cp:lastPrinted>2012-07-24T16:40:14Z</cp:lastPrinted>
  <dcterms:created xsi:type="dcterms:W3CDTF">2005-01-20T22:46:37Z</dcterms:created>
  <dcterms:modified xsi:type="dcterms:W3CDTF">2012-07-24T16:40:22Z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23e76508-66cc-4e85-937d-13af3b55606c</vt:lpwstr>
  </property>
</Properties>
</file>