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 yWindow="4164" windowWidth="20184" windowHeight="4212" tabRatio="569"/>
  </bookViews>
  <sheets>
    <sheet name="(A) Budget Summary" sheetId="4" r:id="rId1"/>
    <sheet name="(B) Base Bud Adj" sheetId="3" r:id="rId2"/>
    <sheet name="(C) 12-13 Expenditure Adjust." sheetId="54" r:id="rId3"/>
    <sheet name="(D) Tuition Fee Revenue" sheetId="52" r:id="rId4"/>
    <sheet name="(E) Tuit Fee Discounts" sheetId="51" r:id="rId5"/>
  </sheets>
  <definedNames>
    <definedName name="cy0506_updated">#REF!</definedName>
    <definedName name="Limited">#REF!</definedName>
    <definedName name="Limited_Nonresident_Data">#REF!</definedName>
    <definedName name="Limited_Resident_Data">#REF!</definedName>
    <definedName name="_xlnm.Print_Area" localSheetId="0">'(A) Budget Summary'!$A$1:$X$44</definedName>
    <definedName name="_xlnm.Print_Area" localSheetId="1">'(B) Base Bud Adj'!$A$1:$X$46</definedName>
    <definedName name="_xlnm.Print_Area" localSheetId="2">'(C) 12-13 Expenditure Adjust.'!$A$1:$X$45</definedName>
    <definedName name="_xlnm.Print_Area" localSheetId="3">'(D) Tuition Fee Revenue'!$A$1:$R$45</definedName>
    <definedName name="_xlnm.Print_Area" localSheetId="4">'(E) Tuit Fee Discounts'!$A$1:$O$34</definedName>
    <definedName name="_xlnm.Print_Titles" localSheetId="3">'(D) Tuition Fee Revenue'!$A:$A,'(D) Tuition Fee Revenue'!$1:$4</definedName>
    <definedName name="Regular">#REF!</definedName>
    <definedName name="Regular_Nonresident_Data">#REF!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calcId="145621"/>
</workbook>
</file>

<file path=xl/calcChain.xml><?xml version="1.0" encoding="utf-8"?>
<calcChain xmlns="http://schemas.openxmlformats.org/spreadsheetml/2006/main">
  <c r="W40" i="4" l="1"/>
  <c r="V40" i="4"/>
  <c r="U40" i="4"/>
  <c r="U42" i="4"/>
  <c r="U39" i="54" l="1"/>
  <c r="N39" i="54"/>
  <c r="H9" i="52" l="1"/>
  <c r="H10" i="52"/>
  <c r="H11" i="52"/>
  <c r="H12" i="52"/>
  <c r="H13" i="52"/>
  <c r="H14" i="52"/>
  <c r="H15" i="52"/>
  <c r="H16" i="52"/>
  <c r="H17" i="52"/>
  <c r="H18" i="52"/>
  <c r="H19" i="52"/>
  <c r="H20" i="52"/>
  <c r="H21" i="52"/>
  <c r="H22" i="52"/>
  <c r="H23" i="52"/>
  <c r="H24" i="52"/>
  <c r="H25" i="52"/>
  <c r="H26" i="52"/>
  <c r="H27" i="52"/>
  <c r="H28" i="52"/>
  <c r="H29" i="52"/>
  <c r="H30" i="52"/>
  <c r="H31" i="52"/>
  <c r="L9" i="52"/>
  <c r="O9" i="52"/>
  <c r="R9" i="52" s="1"/>
  <c r="L10" i="52"/>
  <c r="O10" i="52"/>
  <c r="R10" i="52"/>
  <c r="L11" i="52"/>
  <c r="O11" i="52"/>
  <c r="R11" i="52"/>
  <c r="C33" i="54" l="1"/>
  <c r="C42" i="54" s="1"/>
  <c r="H9" i="54"/>
  <c r="K9" i="54"/>
  <c r="N9" i="54" s="1"/>
  <c r="Q9" i="54"/>
  <c r="X9" i="54" l="1"/>
  <c r="N36" i="4"/>
  <c r="N37" i="4"/>
  <c r="N38" i="4"/>
  <c r="N39" i="4"/>
  <c r="N40" i="4"/>
  <c r="N35" i="4"/>
  <c r="N11" i="4"/>
  <c r="N12" i="4"/>
  <c r="N13" i="4"/>
  <c r="N14" i="4"/>
  <c r="N15" i="4"/>
  <c r="N16" i="4"/>
  <c r="N17" i="4"/>
  <c r="N18" i="4"/>
  <c r="N19" i="4"/>
  <c r="N20" i="4"/>
  <c r="N21" i="4"/>
  <c r="N22" i="4"/>
  <c r="N23" i="4"/>
  <c r="N24" i="4"/>
  <c r="N25" i="4"/>
  <c r="N26" i="4"/>
  <c r="N27" i="4"/>
  <c r="N28" i="4"/>
  <c r="N29" i="4"/>
  <c r="N30" i="4"/>
  <c r="N31" i="4"/>
  <c r="N10" i="4"/>
  <c r="N9" i="4"/>
  <c r="R13" i="52" l="1"/>
  <c r="R17" i="52"/>
  <c r="R21" i="52"/>
  <c r="R25" i="52"/>
  <c r="R29" i="52"/>
  <c r="O36" i="52"/>
  <c r="R36" i="52" s="1"/>
  <c r="O37" i="52"/>
  <c r="O38" i="52"/>
  <c r="O39" i="52"/>
  <c r="O35" i="52"/>
  <c r="R35" i="52" s="1"/>
  <c r="R37" i="52"/>
  <c r="R38" i="52"/>
  <c r="R39" i="52"/>
  <c r="O12" i="52"/>
  <c r="R12" i="52" s="1"/>
  <c r="O13" i="52"/>
  <c r="O14" i="52"/>
  <c r="R14" i="52" s="1"/>
  <c r="O15" i="52"/>
  <c r="R15" i="52" s="1"/>
  <c r="O16" i="52"/>
  <c r="R16" i="52" s="1"/>
  <c r="O17" i="52"/>
  <c r="O18" i="52"/>
  <c r="R18" i="52" s="1"/>
  <c r="O19" i="52"/>
  <c r="R19" i="52" s="1"/>
  <c r="O20" i="52"/>
  <c r="R20" i="52" s="1"/>
  <c r="O21" i="52"/>
  <c r="O22" i="52"/>
  <c r="R22" i="52" s="1"/>
  <c r="O23" i="52"/>
  <c r="R23" i="52" s="1"/>
  <c r="O24" i="52"/>
  <c r="R24" i="52" s="1"/>
  <c r="O25" i="52"/>
  <c r="O26" i="52"/>
  <c r="R26" i="52" s="1"/>
  <c r="O27" i="52"/>
  <c r="R27" i="52" s="1"/>
  <c r="O28" i="52"/>
  <c r="R28" i="52" s="1"/>
  <c r="O29" i="52"/>
  <c r="O30" i="52"/>
  <c r="R30" i="52" s="1"/>
  <c r="O31" i="52"/>
  <c r="R31" i="52" s="1"/>
  <c r="T36" i="3"/>
  <c r="T38" i="3"/>
  <c r="T40" i="3"/>
  <c r="T35" i="3"/>
  <c r="T11" i="3"/>
  <c r="T12" i="3"/>
  <c r="T13" i="3"/>
  <c r="T14" i="3"/>
  <c r="T15" i="3"/>
  <c r="T16" i="3"/>
  <c r="T17" i="3"/>
  <c r="T18" i="3"/>
  <c r="T19" i="3"/>
  <c r="T20" i="3"/>
  <c r="T21" i="3"/>
  <c r="T22" i="3"/>
  <c r="T23" i="3"/>
  <c r="T24" i="3"/>
  <c r="T25" i="3"/>
  <c r="T26" i="3"/>
  <c r="T28" i="3"/>
  <c r="T29" i="3"/>
  <c r="T30" i="3"/>
  <c r="T31" i="3"/>
  <c r="T10" i="3"/>
  <c r="T9" i="3"/>
  <c r="Q4" i="3"/>
  <c r="N4" i="3"/>
  <c r="K37" i="3"/>
  <c r="T37" i="3" s="1"/>
  <c r="T27" i="3"/>
  <c r="O33" i="52" l="1"/>
  <c r="O42" i="52" s="1"/>
  <c r="K33" i="3"/>
  <c r="K42" i="3" s="1"/>
  <c r="I40" i="4"/>
  <c r="Q40" i="4"/>
  <c r="K40" i="4"/>
  <c r="N39" i="3"/>
  <c r="T39" i="3" s="1"/>
  <c r="U36" i="4"/>
  <c r="U37" i="4"/>
  <c r="U38" i="4"/>
  <c r="U39" i="4"/>
  <c r="U35" i="4"/>
  <c r="U11" i="4"/>
  <c r="U12" i="4"/>
  <c r="U13" i="4"/>
  <c r="U14" i="4"/>
  <c r="U15" i="4"/>
  <c r="U16" i="4"/>
  <c r="U17" i="4"/>
  <c r="U18" i="4"/>
  <c r="U19" i="4"/>
  <c r="U20" i="4"/>
  <c r="U21" i="4"/>
  <c r="U22" i="4"/>
  <c r="U23" i="4"/>
  <c r="U24" i="4"/>
  <c r="U25" i="4"/>
  <c r="U26" i="4"/>
  <c r="U27" i="4"/>
  <c r="U28" i="4"/>
  <c r="U29" i="4"/>
  <c r="U30" i="4"/>
  <c r="U31" i="4"/>
  <c r="U10" i="4"/>
  <c r="U9" i="4"/>
  <c r="G40" i="4"/>
  <c r="R40" i="4"/>
  <c r="C42" i="4"/>
  <c r="P40" i="4" l="1"/>
  <c r="W40" i="3"/>
  <c r="S40" i="4" l="1"/>
  <c r="X40" i="4"/>
  <c r="E32" i="51"/>
  <c r="B33" i="54" l="1"/>
  <c r="B42" i="54" s="1"/>
  <c r="H10" i="54" l="1"/>
  <c r="H11" i="54"/>
  <c r="H12" i="54"/>
  <c r="H13" i="54"/>
  <c r="H14" i="54"/>
  <c r="H15" i="54"/>
  <c r="H16" i="54"/>
  <c r="H17" i="54"/>
  <c r="H18" i="54"/>
  <c r="H19" i="54"/>
  <c r="H20" i="54"/>
  <c r="H21" i="54"/>
  <c r="H22" i="54"/>
  <c r="H23" i="54"/>
  <c r="H24" i="54"/>
  <c r="H25" i="54"/>
  <c r="H26" i="54"/>
  <c r="H27" i="54"/>
  <c r="H28" i="54"/>
  <c r="H29" i="54"/>
  <c r="H30" i="54"/>
  <c r="H31" i="54"/>
  <c r="G33" i="54"/>
  <c r="G42" i="54" s="1"/>
  <c r="F33" i="54"/>
  <c r="F42" i="54" s="1"/>
  <c r="E33" i="54"/>
  <c r="E42" i="54" s="1"/>
  <c r="H33" i="54" l="1"/>
  <c r="H42" i="54" s="1"/>
  <c r="D36" i="52" l="1"/>
  <c r="D37" i="52"/>
  <c r="D38" i="52"/>
  <c r="D39" i="52"/>
  <c r="D35" i="52"/>
  <c r="D11" i="52"/>
  <c r="D12" i="52"/>
  <c r="D13" i="52"/>
  <c r="D14" i="52"/>
  <c r="D15" i="52"/>
  <c r="D16" i="52"/>
  <c r="D17" i="52"/>
  <c r="D18" i="52"/>
  <c r="D19" i="52"/>
  <c r="D20" i="52"/>
  <c r="D21" i="52"/>
  <c r="D22" i="52"/>
  <c r="D23" i="52"/>
  <c r="D24" i="52"/>
  <c r="D25" i="52"/>
  <c r="D26" i="52"/>
  <c r="D27" i="52"/>
  <c r="D28" i="52"/>
  <c r="D29" i="52"/>
  <c r="D30" i="52"/>
  <c r="D31" i="52"/>
  <c r="D10" i="52"/>
  <c r="D9" i="52"/>
  <c r="H35" i="52"/>
  <c r="H39" i="52"/>
  <c r="H38" i="52"/>
  <c r="H37" i="52"/>
  <c r="H36" i="52"/>
  <c r="G33" i="52"/>
  <c r="G42" i="52" s="1"/>
  <c r="C33" i="52"/>
  <c r="C42" i="52" s="1"/>
  <c r="L30" i="52" l="1"/>
  <c r="K30" i="54"/>
  <c r="N30" i="54" s="1"/>
  <c r="L18" i="52"/>
  <c r="K18" i="54"/>
  <c r="N18" i="54" s="1"/>
  <c r="L35" i="52"/>
  <c r="Q35" i="54" s="1"/>
  <c r="K35" i="54"/>
  <c r="L29" i="52"/>
  <c r="K29" i="54"/>
  <c r="N29" i="54" s="1"/>
  <c r="L25" i="52"/>
  <c r="K25" i="54"/>
  <c r="N25" i="54" s="1"/>
  <c r="L21" i="52"/>
  <c r="K21" i="54"/>
  <c r="N21" i="54" s="1"/>
  <c r="L17" i="52"/>
  <c r="K17" i="54"/>
  <c r="N17" i="54" s="1"/>
  <c r="L13" i="52"/>
  <c r="K13" i="54"/>
  <c r="N13" i="54" s="1"/>
  <c r="L39" i="52"/>
  <c r="Q39" i="54" s="1"/>
  <c r="X39" i="54" s="1"/>
  <c r="K39" i="54"/>
  <c r="K10" i="54"/>
  <c r="N10" i="54" s="1"/>
  <c r="L28" i="52"/>
  <c r="K28" i="54"/>
  <c r="N28" i="54" s="1"/>
  <c r="L24" i="52"/>
  <c r="K24" i="54"/>
  <c r="N24" i="54" s="1"/>
  <c r="L20" i="52"/>
  <c r="K20" i="54"/>
  <c r="N20" i="54" s="1"/>
  <c r="L16" i="52"/>
  <c r="K16" i="54"/>
  <c r="N16" i="54" s="1"/>
  <c r="L12" i="52"/>
  <c r="K12" i="54"/>
  <c r="N12" i="54" s="1"/>
  <c r="L38" i="52"/>
  <c r="Q38" i="54" s="1"/>
  <c r="K38" i="54"/>
  <c r="L26" i="52"/>
  <c r="K26" i="54"/>
  <c r="N26" i="54" s="1"/>
  <c r="L22" i="52"/>
  <c r="K22" i="54"/>
  <c r="N22" i="54" s="1"/>
  <c r="L14" i="52"/>
  <c r="K14" i="54"/>
  <c r="N14" i="54" s="1"/>
  <c r="L36" i="52"/>
  <c r="Q36" i="54" s="1"/>
  <c r="K36" i="54"/>
  <c r="L31" i="52"/>
  <c r="K31" i="54"/>
  <c r="N31" i="54" s="1"/>
  <c r="L27" i="52"/>
  <c r="K27" i="54"/>
  <c r="N27" i="54" s="1"/>
  <c r="L23" i="52"/>
  <c r="K23" i="54"/>
  <c r="N23" i="54" s="1"/>
  <c r="L19" i="52"/>
  <c r="K19" i="54"/>
  <c r="N19" i="54" s="1"/>
  <c r="L15" i="52"/>
  <c r="K15" i="54"/>
  <c r="N15" i="54" s="1"/>
  <c r="K11" i="54"/>
  <c r="N11" i="54" s="1"/>
  <c r="L37" i="52"/>
  <c r="Q37" i="54" s="1"/>
  <c r="K37" i="54"/>
  <c r="N37" i="54" s="1"/>
  <c r="X37" i="54" s="1"/>
  <c r="H33" i="52"/>
  <c r="H42" i="52" s="1"/>
  <c r="D33" i="52"/>
  <c r="D42" i="52" s="1"/>
  <c r="X21" i="54" l="1"/>
  <c r="X16" i="54"/>
  <c r="X17" i="54"/>
  <c r="X13" i="54"/>
  <c r="X29" i="54"/>
  <c r="X23" i="54"/>
  <c r="X31" i="54"/>
  <c r="X20" i="54"/>
  <c r="N38" i="54"/>
  <c r="X38" i="54" s="1"/>
  <c r="N36" i="54"/>
  <c r="X36" i="54" s="1"/>
  <c r="K33" i="54"/>
  <c r="K42" i="54" s="1"/>
  <c r="N35" i="54"/>
  <c r="X35" i="54" s="1"/>
  <c r="Q24" i="54"/>
  <c r="X24" i="54" s="1"/>
  <c r="Q21" i="54"/>
  <c r="Q18" i="54"/>
  <c r="X18" i="54" s="1"/>
  <c r="Q15" i="54"/>
  <c r="X15" i="54" s="1"/>
  <c r="Q31" i="54"/>
  <c r="Q20" i="54"/>
  <c r="Q11" i="54"/>
  <c r="X11" i="54" s="1"/>
  <c r="Q27" i="54"/>
  <c r="X27" i="54" s="1"/>
  <c r="Q26" i="54"/>
  <c r="X26" i="54" s="1"/>
  <c r="Q16" i="54"/>
  <c r="Q10" i="54"/>
  <c r="X10" i="54" s="1"/>
  <c r="Q13" i="54"/>
  <c r="Q29" i="54"/>
  <c r="Q19" i="54"/>
  <c r="X19" i="54" s="1"/>
  <c r="Q14" i="54"/>
  <c r="X14" i="54" s="1"/>
  <c r="Q17" i="54"/>
  <c r="Q23" i="54"/>
  <c r="Q22" i="54"/>
  <c r="X22" i="54" s="1"/>
  <c r="Q12" i="54"/>
  <c r="X12" i="54" s="1"/>
  <c r="Q28" i="54"/>
  <c r="X28" i="54" s="1"/>
  <c r="K39" i="4"/>
  <c r="Q25" i="54"/>
  <c r="X25" i="54" s="1"/>
  <c r="Q30" i="54"/>
  <c r="X30" i="54" s="1"/>
  <c r="K37" i="4"/>
  <c r="X33" i="54" l="1"/>
  <c r="X42" i="54" s="1"/>
  <c r="K36" i="4"/>
  <c r="K38" i="4"/>
  <c r="K35" i="4"/>
  <c r="C33" i="4"/>
  <c r="U33" i="54" l="1"/>
  <c r="U42" i="54" l="1"/>
  <c r="V35" i="4" l="1"/>
  <c r="W35" i="4" s="1"/>
  <c r="V11" i="4" l="1"/>
  <c r="W11" i="4" s="1"/>
  <c r="V38" i="4"/>
  <c r="W38" i="4" s="1"/>
  <c r="V39" i="4"/>
  <c r="W39" i="4" s="1"/>
  <c r="V37" i="4"/>
  <c r="W37" i="4" s="1"/>
  <c r="V36" i="4"/>
  <c r="W36" i="4" s="1"/>
  <c r="V21" i="4"/>
  <c r="W21" i="4" s="1"/>
  <c r="V31" i="4"/>
  <c r="W31" i="4" s="1"/>
  <c r="V24" i="4"/>
  <c r="W24" i="4" s="1"/>
  <c r="V28" i="4"/>
  <c r="W28" i="4" s="1"/>
  <c r="V27" i="4"/>
  <c r="W27" i="4" s="1"/>
  <c r="V29" i="4"/>
  <c r="W29" i="4" s="1"/>
  <c r="V25" i="4"/>
  <c r="W25" i="4" s="1"/>
  <c r="V16" i="4"/>
  <c r="W16" i="4" s="1"/>
  <c r="V23" i="4"/>
  <c r="W23" i="4" s="1"/>
  <c r="V10" i="4"/>
  <c r="W10" i="4" s="1"/>
  <c r="V17" i="4"/>
  <c r="W17" i="4" s="1"/>
  <c r="V20" i="4"/>
  <c r="W20" i="4" s="1"/>
  <c r="V22" i="4"/>
  <c r="W22" i="4" s="1"/>
  <c r="V18" i="4"/>
  <c r="W18" i="4" s="1"/>
  <c r="V13" i="4"/>
  <c r="W13" i="4" s="1"/>
  <c r="V15" i="4"/>
  <c r="W15" i="4" s="1"/>
  <c r="V26" i="4"/>
  <c r="W26" i="4" s="1"/>
  <c r="V30" i="4"/>
  <c r="W30" i="4" s="1"/>
  <c r="V19" i="4"/>
  <c r="W19" i="4" s="1"/>
  <c r="V9" i="4"/>
  <c r="W9" i="4" s="1"/>
  <c r="V14" i="4"/>
  <c r="W14" i="4" s="1"/>
  <c r="V12" i="4"/>
  <c r="W12" i="4" s="1"/>
  <c r="V33" i="4" l="1"/>
  <c r="V42" i="4" s="1"/>
  <c r="E33" i="52"/>
  <c r="E42" i="52" s="1"/>
  <c r="G36" i="4" l="1"/>
  <c r="G37" i="4"/>
  <c r="G38" i="4"/>
  <c r="G39" i="4"/>
  <c r="G35" i="4"/>
  <c r="G11" i="4"/>
  <c r="G12" i="4"/>
  <c r="G13" i="4"/>
  <c r="G14" i="4"/>
  <c r="G15" i="4"/>
  <c r="G16" i="4"/>
  <c r="G17" i="4"/>
  <c r="G18" i="4"/>
  <c r="G19" i="4"/>
  <c r="G20" i="4"/>
  <c r="G21" i="4"/>
  <c r="G22" i="4"/>
  <c r="G23" i="4"/>
  <c r="G24" i="4"/>
  <c r="G25" i="4"/>
  <c r="G26" i="4"/>
  <c r="G27" i="4"/>
  <c r="G28" i="4"/>
  <c r="G29" i="4"/>
  <c r="G30" i="4"/>
  <c r="G31" i="4"/>
  <c r="G10" i="4"/>
  <c r="G9" i="4"/>
  <c r="W33" i="4" l="1"/>
  <c r="W42" i="4" s="1"/>
  <c r="U33" i="4"/>
  <c r="C36" i="3" l="1"/>
  <c r="H36" i="3" s="1"/>
  <c r="C37" i="3"/>
  <c r="H37" i="3" s="1"/>
  <c r="C38" i="3"/>
  <c r="H38" i="3" s="1"/>
  <c r="C39" i="3"/>
  <c r="H39" i="3" s="1"/>
  <c r="R36" i="4"/>
  <c r="R37" i="4"/>
  <c r="R38" i="4"/>
  <c r="R39" i="4"/>
  <c r="W36" i="3" l="1"/>
  <c r="W37" i="3"/>
  <c r="W38" i="3"/>
  <c r="I36" i="4" l="1"/>
  <c r="P36" i="4" s="1"/>
  <c r="I37" i="4"/>
  <c r="P37" i="4" s="1"/>
  <c r="I38" i="4"/>
  <c r="P38" i="4" s="1"/>
  <c r="N33" i="3" l="1"/>
  <c r="N42" i="3" s="1"/>
  <c r="W39" i="3" l="1"/>
  <c r="C9" i="3" l="1"/>
  <c r="H9" i="3" l="1"/>
  <c r="W9" i="3"/>
  <c r="R35" i="4"/>
  <c r="R11" i="4"/>
  <c r="R12" i="4"/>
  <c r="R13" i="4"/>
  <c r="R14" i="4"/>
  <c r="R15" i="4"/>
  <c r="R16" i="4"/>
  <c r="R17" i="4"/>
  <c r="R18" i="4"/>
  <c r="R19" i="4"/>
  <c r="R20" i="4"/>
  <c r="R21" i="4"/>
  <c r="R22" i="4"/>
  <c r="R23" i="4"/>
  <c r="R24" i="4"/>
  <c r="R25" i="4"/>
  <c r="R26" i="4"/>
  <c r="R27" i="4"/>
  <c r="R28" i="4"/>
  <c r="R29" i="4"/>
  <c r="R30" i="4"/>
  <c r="R31" i="4"/>
  <c r="R10" i="4"/>
  <c r="R9" i="4"/>
  <c r="R33" i="4" l="1"/>
  <c r="R42" i="4" s="1"/>
  <c r="I39" i="4" l="1"/>
  <c r="P39" i="4" s="1"/>
  <c r="F33" i="3" l="1"/>
  <c r="F42" i="3" s="1"/>
  <c r="Q37" i="4" l="1"/>
  <c r="Q36" i="4"/>
  <c r="Q39" i="4"/>
  <c r="Q35" i="4"/>
  <c r="Q11" i="4"/>
  <c r="Q12" i="4"/>
  <c r="Q14" i="4"/>
  <c r="Q15" i="4"/>
  <c r="Q16" i="4"/>
  <c r="Q17" i="4"/>
  <c r="Q18" i="4"/>
  <c r="Q19" i="4"/>
  <c r="Q20" i="4"/>
  <c r="Q21" i="4"/>
  <c r="Q22" i="4"/>
  <c r="Q23" i="4"/>
  <c r="Q24" i="4"/>
  <c r="Q25" i="4"/>
  <c r="Q26" i="4"/>
  <c r="Q27" i="4"/>
  <c r="Q28" i="4"/>
  <c r="Q29" i="4"/>
  <c r="Q30" i="4"/>
  <c r="Q31" i="4"/>
  <c r="Q9" i="4"/>
  <c r="F33" i="52"/>
  <c r="F42" i="52" s="1"/>
  <c r="Q13" i="4" l="1"/>
  <c r="Q10" i="4"/>
  <c r="Q38" i="4"/>
  <c r="X38" i="4"/>
  <c r="J33" i="52"/>
  <c r="J42" i="52" s="1"/>
  <c r="B33" i="52"/>
  <c r="B42" i="52" s="1"/>
  <c r="S38" i="4" l="1"/>
  <c r="Q33" i="4"/>
  <c r="Q42" i="4" s="1"/>
  <c r="S39" i="4" l="1"/>
  <c r="X39" i="4"/>
  <c r="S36" i="4"/>
  <c r="X36" i="4"/>
  <c r="I35" i="4"/>
  <c r="P35" i="4" s="1"/>
  <c r="L33" i="52"/>
  <c r="L42" i="52" s="1"/>
  <c r="S37" i="4" l="1"/>
  <c r="X37" i="4"/>
  <c r="R33" i="52"/>
  <c r="R42" i="52" s="1"/>
  <c r="S35" i="4" l="1"/>
  <c r="X35" i="4"/>
  <c r="G32" i="51"/>
  <c r="H29" i="51" l="1"/>
  <c r="J29" i="51" s="1"/>
  <c r="H25" i="51"/>
  <c r="H21" i="51"/>
  <c r="J21" i="51" s="1"/>
  <c r="H17" i="51"/>
  <c r="H13" i="51"/>
  <c r="H9" i="51"/>
  <c r="H28" i="51"/>
  <c r="J28" i="51" s="1"/>
  <c r="H24" i="51"/>
  <c r="J24" i="51" s="1"/>
  <c r="H20" i="51"/>
  <c r="J20" i="51" s="1"/>
  <c r="H16" i="51"/>
  <c r="H12" i="51"/>
  <c r="J12" i="51" s="1"/>
  <c r="H8" i="51"/>
  <c r="J8" i="51" s="1"/>
  <c r="H27" i="51"/>
  <c r="J27" i="51" s="1"/>
  <c r="H23" i="51"/>
  <c r="H19" i="51"/>
  <c r="J19" i="51" s="1"/>
  <c r="H15" i="51"/>
  <c r="J15" i="51" s="1"/>
  <c r="H11" i="51"/>
  <c r="J11" i="51" s="1"/>
  <c r="H30" i="51"/>
  <c r="H26" i="51"/>
  <c r="J26" i="51" s="1"/>
  <c r="H22" i="51"/>
  <c r="J22" i="51" s="1"/>
  <c r="H18" i="51"/>
  <c r="J18" i="51" s="1"/>
  <c r="H14" i="51"/>
  <c r="H10" i="51"/>
  <c r="J10" i="51" s="1"/>
  <c r="F29" i="51"/>
  <c r="F25" i="51"/>
  <c r="F21" i="51"/>
  <c r="F17" i="51"/>
  <c r="F13" i="51"/>
  <c r="F9" i="51"/>
  <c r="F28" i="51"/>
  <c r="F24" i="51"/>
  <c r="F20" i="51"/>
  <c r="F16" i="51"/>
  <c r="F12" i="51"/>
  <c r="F8" i="51"/>
  <c r="F27" i="51"/>
  <c r="F23" i="51"/>
  <c r="F19" i="51"/>
  <c r="F15" i="51"/>
  <c r="F11" i="51"/>
  <c r="F30" i="51"/>
  <c r="F26" i="51"/>
  <c r="F22" i="51"/>
  <c r="F18" i="51"/>
  <c r="F14" i="51"/>
  <c r="F10" i="51"/>
  <c r="J17" i="51"/>
  <c r="J9" i="51"/>
  <c r="J14" i="51"/>
  <c r="J25" i="51"/>
  <c r="J30" i="51"/>
  <c r="J23" i="51"/>
  <c r="J16" i="51"/>
  <c r="J13" i="51"/>
  <c r="H32" i="51" l="1"/>
  <c r="F32" i="51"/>
  <c r="J32" i="51"/>
  <c r="I32" i="51" l="1"/>
  <c r="C35" i="3" l="1"/>
  <c r="C11" i="3"/>
  <c r="H11" i="3" s="1"/>
  <c r="C12" i="3"/>
  <c r="H12" i="3" s="1"/>
  <c r="C13" i="3"/>
  <c r="H13" i="3" s="1"/>
  <c r="C14" i="3"/>
  <c r="H14" i="3" s="1"/>
  <c r="C15" i="3"/>
  <c r="H15" i="3" s="1"/>
  <c r="C16" i="3"/>
  <c r="H16" i="3" s="1"/>
  <c r="C17" i="3"/>
  <c r="H17" i="3" s="1"/>
  <c r="C18" i="3"/>
  <c r="H18" i="3" s="1"/>
  <c r="C19" i="3"/>
  <c r="H19" i="3" s="1"/>
  <c r="C20" i="3"/>
  <c r="H20" i="3" s="1"/>
  <c r="C21" i="3"/>
  <c r="H21" i="3" s="1"/>
  <c r="C22" i="3"/>
  <c r="H22" i="3" s="1"/>
  <c r="C23" i="3"/>
  <c r="H23" i="3" s="1"/>
  <c r="C24" i="3"/>
  <c r="H24" i="3" s="1"/>
  <c r="C25" i="3"/>
  <c r="H25" i="3" s="1"/>
  <c r="C26" i="3"/>
  <c r="H26" i="3" s="1"/>
  <c r="C27" i="3"/>
  <c r="H27" i="3" s="1"/>
  <c r="C28" i="3"/>
  <c r="H28" i="3" s="1"/>
  <c r="C29" i="3"/>
  <c r="H29" i="3" s="1"/>
  <c r="C30" i="3"/>
  <c r="H30" i="3" s="1"/>
  <c r="C31" i="3"/>
  <c r="H31" i="3" s="1"/>
  <c r="C10" i="3"/>
  <c r="H10" i="3" s="1"/>
  <c r="W35" i="3" l="1"/>
  <c r="H35" i="3"/>
  <c r="W29" i="3"/>
  <c r="W25" i="3"/>
  <c r="W21" i="3"/>
  <c r="W17" i="3"/>
  <c r="W13" i="3"/>
  <c r="W10" i="3"/>
  <c r="W20" i="3"/>
  <c r="W16" i="3"/>
  <c r="W12" i="3"/>
  <c r="W28" i="3"/>
  <c r="W24" i="3"/>
  <c r="W31" i="3"/>
  <c r="W27" i="3"/>
  <c r="W23" i="3"/>
  <c r="W19" i="3"/>
  <c r="W15" i="3"/>
  <c r="W11" i="3"/>
  <c r="W30" i="3"/>
  <c r="W26" i="3"/>
  <c r="W22" i="3"/>
  <c r="W18" i="3"/>
  <c r="W14" i="3"/>
  <c r="F33" i="4"/>
  <c r="F42" i="4" s="1"/>
  <c r="E33" i="4"/>
  <c r="E42" i="4" s="1"/>
  <c r="I20" i="4" l="1"/>
  <c r="I25" i="4"/>
  <c r="I10" i="4"/>
  <c r="I24" i="4"/>
  <c r="I21" i="4"/>
  <c r="I22" i="4"/>
  <c r="I18" i="4"/>
  <c r="I23" i="4"/>
  <c r="I19" i="4"/>
  <c r="I28" i="4"/>
  <c r="I16" i="4"/>
  <c r="I12" i="4"/>
  <c r="I9" i="4"/>
  <c r="I29" i="4"/>
  <c r="I17" i="4"/>
  <c r="I13" i="4"/>
  <c r="I30" i="4"/>
  <c r="I26" i="4"/>
  <c r="I14" i="4"/>
  <c r="I31" i="4"/>
  <c r="I27" i="4"/>
  <c r="I15" i="4"/>
  <c r="I11" i="4"/>
  <c r="Q33" i="3"/>
  <c r="Q42" i="3" s="1"/>
  <c r="C4" i="3"/>
  <c r="N33" i="54" l="1"/>
  <c r="T33" i="3"/>
  <c r="T42" i="3" s="1"/>
  <c r="G33" i="4"/>
  <c r="G42" i="4" s="1"/>
  <c r="N42" i="54" l="1"/>
  <c r="N33" i="4"/>
  <c r="N42" i="4" s="1"/>
  <c r="I33" i="4" l="1"/>
  <c r="I42" i="4" s="1"/>
  <c r="C33" i="3" l="1"/>
  <c r="C42" i="3" s="1"/>
  <c r="H33" i="3" l="1"/>
  <c r="H42" i="3" s="1"/>
  <c r="W33" i="3" l="1"/>
  <c r="W42" i="3" s="1"/>
  <c r="C32" i="51" l="1"/>
  <c r="L25" i="51"/>
  <c r="K26" i="4" s="1"/>
  <c r="P26" i="4" s="1"/>
  <c r="L11" i="51"/>
  <c r="K12" i="4" s="1"/>
  <c r="P12" i="4" s="1"/>
  <c r="L20" i="51"/>
  <c r="K21" i="4" s="1"/>
  <c r="P21" i="4" s="1"/>
  <c r="L29" i="51"/>
  <c r="K30" i="4" s="1"/>
  <c r="P30" i="4" s="1"/>
  <c r="L15" i="51"/>
  <c r="K16" i="4" s="1"/>
  <c r="P16" i="4" s="1"/>
  <c r="L17" i="51"/>
  <c r="K18" i="4" s="1"/>
  <c r="P18" i="4" s="1"/>
  <c r="L12" i="51"/>
  <c r="K13" i="4" s="1"/>
  <c r="P13" i="4" s="1"/>
  <c r="L14" i="51"/>
  <c r="K15" i="4" s="1"/>
  <c r="P15" i="4" s="1"/>
  <c r="L23" i="51"/>
  <c r="K24" i="4" s="1"/>
  <c r="P24" i="4" s="1"/>
  <c r="L10" i="51"/>
  <c r="K11" i="4" s="1"/>
  <c r="P11" i="4" s="1"/>
  <c r="L28" i="51"/>
  <c r="K29" i="4" s="1"/>
  <c r="P29" i="4" s="1"/>
  <c r="L9" i="51"/>
  <c r="K10" i="4" s="1"/>
  <c r="P10" i="4" s="1"/>
  <c r="D25" i="51"/>
  <c r="L18" i="51"/>
  <c r="K19" i="4" s="1"/>
  <c r="P19" i="4" s="1"/>
  <c r="D18" i="51"/>
  <c r="L27" i="51"/>
  <c r="K28" i="4" s="1"/>
  <c r="P28" i="4" s="1"/>
  <c r="D20" i="51"/>
  <c r="L13" i="51"/>
  <c r="K14" i="4" s="1"/>
  <c r="P14" i="4" s="1"/>
  <c r="D13" i="51"/>
  <c r="L22" i="51"/>
  <c r="K23" i="4" s="1"/>
  <c r="P23" i="4" s="1"/>
  <c r="D15" i="51"/>
  <c r="L24" i="51"/>
  <c r="K25" i="4" s="1"/>
  <c r="P25" i="4" s="1"/>
  <c r="D24" i="51"/>
  <c r="L26" i="51"/>
  <c r="K27" i="4" s="1"/>
  <c r="P27" i="4" s="1"/>
  <c r="D12" i="51"/>
  <c r="L21" i="51"/>
  <c r="K22" i="4" s="1"/>
  <c r="P22" i="4" s="1"/>
  <c r="D21" i="51"/>
  <c r="L30" i="51"/>
  <c r="K31" i="4" s="1"/>
  <c r="P31" i="4" s="1"/>
  <c r="D23" i="51"/>
  <c r="L16" i="51"/>
  <c r="K17" i="4" s="1"/>
  <c r="P17" i="4" s="1"/>
  <c r="D16" i="51"/>
  <c r="L19" i="51"/>
  <c r="K20" i="4" s="1"/>
  <c r="P20" i="4" s="1"/>
  <c r="D28" i="51"/>
  <c r="D10" i="51"/>
  <c r="D9" i="51"/>
  <c r="D27" i="51"/>
  <c r="D22" i="51"/>
  <c r="D26" i="51"/>
  <c r="D30" i="51"/>
  <c r="D19" i="51"/>
  <c r="D8" i="51"/>
  <c r="L8" i="51"/>
  <c r="D11" i="51"/>
  <c r="D29" i="51"/>
  <c r="D17" i="51"/>
  <c r="D14" i="51"/>
  <c r="X13" i="4" l="1"/>
  <c r="S13" i="4"/>
  <c r="X17" i="4"/>
  <c r="S17" i="4"/>
  <c r="S25" i="4"/>
  <c r="X25" i="4"/>
  <c r="X19" i="4"/>
  <c r="S19" i="4"/>
  <c r="S11" i="4"/>
  <c r="X11" i="4"/>
  <c r="X18" i="4"/>
  <c r="S18" i="4"/>
  <c r="X12" i="4"/>
  <c r="S12" i="4"/>
  <c r="S24" i="4"/>
  <c r="X24" i="4"/>
  <c r="X16" i="4"/>
  <c r="S16" i="4"/>
  <c r="X26" i="4"/>
  <c r="S26" i="4"/>
  <c r="S29" i="4"/>
  <c r="X29" i="4"/>
  <c r="X21" i="4"/>
  <c r="S21" i="4"/>
  <c r="X22" i="4"/>
  <c r="S22" i="4"/>
  <c r="S14" i="4"/>
  <c r="X14" i="4"/>
  <c r="S20" i="4"/>
  <c r="X20" i="4"/>
  <c r="X31" i="4"/>
  <c r="S31" i="4"/>
  <c r="X27" i="4"/>
  <c r="S27" i="4"/>
  <c r="S23" i="4"/>
  <c r="X23" i="4"/>
  <c r="S28" i="4"/>
  <c r="X28" i="4"/>
  <c r="X10" i="4"/>
  <c r="S10" i="4"/>
  <c r="X15" i="4"/>
  <c r="S15" i="4"/>
  <c r="X30" i="4"/>
  <c r="S30" i="4"/>
  <c r="L32" i="51"/>
  <c r="D32" i="51"/>
  <c r="Q33" i="54" l="1"/>
  <c r="Q42" i="54" s="1"/>
  <c r="K9" i="4" l="1"/>
  <c r="P9" i="4" s="1"/>
  <c r="K33" i="4" l="1"/>
  <c r="K42" i="4" s="1"/>
  <c r="X9" i="4" l="1"/>
  <c r="X33" i="4" s="1"/>
  <c r="X42" i="4" s="1"/>
  <c r="S9" i="4"/>
  <c r="S33" i="4" s="1"/>
  <c r="S42" i="4" s="1"/>
  <c r="P33" i="4"/>
  <c r="P42" i="4" s="1"/>
</calcChain>
</file>

<file path=xl/sharedStrings.xml><?xml version="1.0" encoding="utf-8"?>
<sst xmlns="http://schemas.openxmlformats.org/spreadsheetml/2006/main" count="276" uniqueCount="168">
  <si>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</si>
  <si>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</si>
  <si>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</si>
  <si>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</si>
  <si>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</si>
  <si>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</si>
  <si>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</si>
  <si>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</si>
  <si>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</si>
  <si>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</si>
  <si>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</si>
  <si>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</si>
  <si>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</si>
  <si>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</si>
  <si>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</si>
  <si>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</si>
  <si>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</si>
  <si>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</si>
  <si>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</si>
  <si>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</si>
  <si>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</si>
  <si>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</si>
  <si>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</si>
  <si>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</si>
  <si>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</si>
  <si>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</si>
  <si>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</si>
  <si>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</si>
  <si>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</si>
  <si>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</si>
  <si>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Energy</t>
  </si>
  <si>
    <t>Health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</si>
  <si>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</si>
  <si>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</si>
  <si>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</si>
  <si>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</si>
  <si>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</si>
  <si>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</si>
  <si>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</si>
  <si>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</si>
  <si>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</si>
  <si>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</si>
  <si>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</si>
  <si>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</si>
  <si>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</si>
  <si>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</si>
  <si>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</si>
  <si>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</si>
  <si>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</si>
  <si>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</si>
  <si>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</si>
  <si>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</si>
  <si>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</si>
  <si>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</si>
  <si>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</si>
  <si>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</si>
  <si>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</si>
  <si>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</si>
  <si>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GF Base Adjustments</t>
  </si>
  <si>
    <t>(6)</t>
  </si>
  <si>
    <t>(7)</t>
  </si>
  <si>
    <t>(8)</t>
  </si>
  <si>
    <t>(11)</t>
  </si>
  <si>
    <r>
      <t xml:space="preserve">General Fund Allocation </t>
    </r>
    <r>
      <rPr>
        <i/>
        <sz val="8"/>
        <rFont val="Times New Roman"/>
        <family val="1"/>
      </rPr>
      <t/>
    </r>
  </si>
  <si>
    <t>Other Base Adjustments</t>
  </si>
  <si>
    <t>Resident</t>
  </si>
  <si>
    <t>Nonresident</t>
  </si>
  <si>
    <t>(Cols. 5 + 6)</t>
  </si>
  <si>
    <t>(Attach. B, Col. 7)</t>
  </si>
  <si>
    <t>Tuition Fees</t>
  </si>
  <si>
    <t>(Sum of Cols. 1-3)</t>
  </si>
  <si>
    <t>Campus Reported Gross                              Final Budget</t>
  </si>
  <si>
    <t>(=Col. 3)</t>
  </si>
  <si>
    <t>ATTACHMENT A - 2013/14 Governor's Budget Allocations, Gross Budget Summary</t>
  </si>
  <si>
    <t>Coded Memo B_2012-03 General Fund Allocation</t>
  </si>
  <si>
    <t>2012/13 FIRMS Final Budget Detail</t>
  </si>
  <si>
    <t>2013/14 Budget Adjustments</t>
  </si>
  <si>
    <r>
      <t>2013/14 Gross Budget Allocation</t>
    </r>
    <r>
      <rPr>
        <i/>
        <sz val="8"/>
        <rFont val="Times New Roman"/>
        <family val="1"/>
      </rPr>
      <t/>
    </r>
  </si>
  <si>
    <r>
      <t xml:space="preserve">2012/13 Net Campus Reported Tuition Fee Revenue </t>
    </r>
    <r>
      <rPr>
        <sz val="10"/>
        <rFont val="Times New Roman"/>
        <family val="1"/>
      </rPr>
      <t/>
    </r>
  </si>
  <si>
    <t>Net 2013/14 Tuition Fee Revenue Adjustment</t>
  </si>
  <si>
    <t xml:space="preserve">2013/14 GF and Net Fee Revenue (Projected Allocations Available) </t>
  </si>
  <si>
    <t>Revised 2012/13 General Fund Base</t>
  </si>
  <si>
    <t>2013/14 General Fund Base Adjustments</t>
  </si>
  <si>
    <r>
      <t xml:space="preserve">2013/14 Non-resident FTES </t>
    </r>
    <r>
      <rPr>
        <vertAlign val="superscript"/>
        <sz val="10"/>
        <rFont val="Times New Roman"/>
        <family val="1"/>
      </rPr>
      <t>1</t>
    </r>
  </si>
  <si>
    <t>Tuition Fee Discounts AY Eligibility Further Adjusted to Reflect Funded Enrollment Targets from 2011/12 to 2013/14</t>
  </si>
  <si>
    <r>
      <t>2013/14 Governor's Budget Allocations Total Tuition Fee Discounts (Foregone Revenue) and GF Grants</t>
    </r>
    <r>
      <rPr>
        <vertAlign val="superscript"/>
        <sz val="10"/>
        <color theme="1"/>
        <rFont val="Times New Roman"/>
        <family val="1"/>
      </rPr>
      <t>1</t>
    </r>
    <r>
      <rPr>
        <sz val="10"/>
        <color theme="1"/>
        <rFont val="Times New Roman"/>
        <family val="1"/>
      </rPr>
      <t xml:space="preserve"> / 100% Distributed Based on Need</t>
    </r>
  </si>
  <si>
    <t>2013/14 Governor's Budget Allocations Tuition Fee Discount Adjustments</t>
  </si>
  <si>
    <t>2013/14 Tuition Fee Discount Adjustments based on 336,510 Resident FTES</t>
  </si>
  <si>
    <r>
      <t xml:space="preserve">2013/14 Tuition Fee Revenue Adjustments Due to Changes in Student Enrollment Patterns </t>
    </r>
    <r>
      <rPr>
        <vertAlign val="superscript"/>
        <sz val="10"/>
        <rFont val="Times New Roman"/>
        <family val="1"/>
      </rPr>
      <t>2</t>
    </r>
  </si>
  <si>
    <t>(9)</t>
  </si>
  <si>
    <t>(Col. 3 * -$1,312 MC Fin. Aid)</t>
  </si>
  <si>
    <t>Enrollment</t>
  </si>
  <si>
    <t>2013/14 NET Tuition Fee Revenue Adjustments</t>
  </si>
  <si>
    <t>Total</t>
  </si>
  <si>
    <t>2013/14 Gov. Bud. FTES Target</t>
  </si>
  <si>
    <t>2013/14 Gov. Bud. FTES Growth</t>
  </si>
  <si>
    <t>Mandatory Cost Increases</t>
  </si>
  <si>
    <t>New Space</t>
  </si>
  <si>
    <t>GF Allocation for Enrollment Growth</t>
  </si>
  <si>
    <t>Resident Only</t>
  </si>
  <si>
    <t>(10)</t>
  </si>
  <si>
    <t>2011/12 New Space Maint. Need @ $9.80 sq. ft.</t>
  </si>
  <si>
    <t>2012/13 New Space Maint. Need @ $10.02 sq. ft.</t>
  </si>
  <si>
    <t>2013/14 New Space Maint. Need @ $10.23 sq. ft.</t>
  </si>
  <si>
    <t>Total New Space Need Allocation</t>
  </si>
  <si>
    <t>Tuition Fee Discounts</t>
  </si>
  <si>
    <t>Other - Distribution TBD</t>
  </si>
  <si>
    <t>Tuition Fee Discounts Academic Year (AY) Eligibility Based on 2011/12 Final Database With 2012/13 Tuition Fee Levels</t>
  </si>
  <si>
    <r>
      <rPr>
        <b/>
        <sz val="11"/>
        <color theme="1"/>
        <rFont val="Times New Roman"/>
        <family val="1"/>
      </rPr>
      <t>2013/14 General Fund Base</t>
    </r>
    <r>
      <rPr>
        <b/>
        <sz val="9.5"/>
        <color theme="1"/>
        <rFont val="Times New Roman"/>
        <family val="1"/>
      </rPr>
      <t xml:space="preserve"> </t>
    </r>
    <r>
      <rPr>
        <b/>
        <sz val="9"/>
        <color theme="1"/>
        <rFont val="Times New Roman"/>
        <family val="1"/>
      </rPr>
      <t>(</t>
    </r>
    <r>
      <rPr>
        <b/>
        <u/>
        <sz val="9"/>
        <color theme="1"/>
        <rFont val="Times New Roman"/>
        <family val="1"/>
      </rPr>
      <t>before</t>
    </r>
    <r>
      <rPr>
        <b/>
        <sz val="9"/>
        <color theme="1"/>
        <rFont val="Times New Roman"/>
        <family val="1"/>
      </rPr>
      <t xml:space="preserve"> GF Expenditure Adjustments) </t>
    </r>
  </si>
  <si>
    <t>2013/14 General Fund Expenditure Adjustments</t>
  </si>
  <si>
    <r>
      <t xml:space="preserve">ATTACHMENT C - </t>
    </r>
    <r>
      <rPr>
        <b/>
        <sz val="12"/>
        <color theme="1"/>
        <rFont val="Times New Roman"/>
        <family val="1"/>
      </rPr>
      <t>2013/14 Governor's Budget Allocations, General Fund Expenditure Adjustments</t>
    </r>
  </si>
  <si>
    <t>(Cols. 1 + 2)</t>
  </si>
  <si>
    <t>2012/13 Retirement Adjustment</t>
  </si>
  <si>
    <t>General Obligation Bonds</t>
  </si>
  <si>
    <t>(Col. 2 - Attach. E, Col. 1)</t>
  </si>
  <si>
    <t>(Attach. D, Col. 11)</t>
  </si>
  <si>
    <t>GF Expenditure Adjustments</t>
  </si>
  <si>
    <t>Other Fee Revenue and SWP Reim.</t>
  </si>
  <si>
    <t>Gross 2013/14 CSU Governor's Budget Allocation Totals</t>
  </si>
  <si>
    <r>
      <t xml:space="preserve">Campus Operating Revenue State Interest Assessment Adjustment </t>
    </r>
    <r>
      <rPr>
        <vertAlign val="superscript"/>
        <sz val="11"/>
        <rFont val="Times New Roman"/>
        <family val="1"/>
      </rPr>
      <t>3</t>
    </r>
  </si>
  <si>
    <t>2 2013/14 Governor's Budget moves $198M CSU General Obligation Bond debt service from statewide expenditures in General Government (Section 9600) to the CSU 6610 GF appropriation</t>
  </si>
  <si>
    <t>2013/14 Gross Tuition Fee Revenue Adjustment</t>
  </si>
  <si>
    <r>
      <t xml:space="preserve">Est. NET 2013/14 CSU Governor's Budget Allocations (After Tuition Fee Discounts) - </t>
    </r>
    <r>
      <rPr>
        <b/>
        <i/>
        <sz val="10"/>
        <color theme="1"/>
        <rFont val="Times New Roman"/>
        <family val="1"/>
      </rPr>
      <t>For Information Only</t>
    </r>
  </si>
  <si>
    <r>
      <t>Campus Reported Tuition Fee Revenue</t>
    </r>
    <r>
      <rPr>
        <sz val="10"/>
        <color theme="1"/>
        <rFont val="Times New Roman"/>
        <family val="1"/>
      </rPr>
      <t xml:space="preserve"> (</t>
    </r>
    <r>
      <rPr>
        <u/>
        <sz val="10"/>
        <color theme="1"/>
        <rFont val="Times New Roman"/>
        <family val="1"/>
      </rPr>
      <t>before</t>
    </r>
    <r>
      <rPr>
        <sz val="10"/>
        <color theme="1"/>
        <rFont val="Times New Roman"/>
        <family val="1"/>
      </rPr>
      <t xml:space="preserve"> tuition fee discounts)</t>
    </r>
  </si>
  <si>
    <r>
      <t xml:space="preserve">Tuition Fee Revenue </t>
    </r>
    <r>
      <rPr>
        <sz val="10"/>
        <color theme="1"/>
        <rFont val="Times New Roman"/>
        <family val="1"/>
      </rPr>
      <t>(</t>
    </r>
    <r>
      <rPr>
        <u/>
        <sz val="10"/>
        <color theme="1"/>
        <rFont val="Times New Roman"/>
        <family val="1"/>
      </rPr>
      <t>before</t>
    </r>
    <r>
      <rPr>
        <sz val="10"/>
        <color theme="1"/>
        <rFont val="Times New Roman"/>
        <family val="1"/>
      </rPr>
      <t xml:space="preserve"> tuition fee discounts)</t>
    </r>
  </si>
  <si>
    <t>(Cols. 1 + 5 + 6)</t>
  </si>
  <si>
    <t>(Cols. 2 + 7)</t>
  </si>
  <si>
    <t>(Sum Cols. 8 - 10)</t>
  </si>
  <si>
    <t>(Cols. 12 + 13)</t>
  </si>
  <si>
    <t>(Cols. 8 + 10 +14)</t>
  </si>
  <si>
    <t xml:space="preserve">3 The total CSU 2013/14 interest assessment ($2,983,000) represents a $766,000 increase on the 2012/13 $2,217,000 interest assessment. </t>
  </si>
  <si>
    <t>(Cols. 2 + 4 + 5 +6)</t>
  </si>
  <si>
    <t>2013/14 Marginal Cost (MC) Funding for Enrollment Growth, $9,527/FTES MC Rate</t>
  </si>
  <si>
    <t>(Enrollment growth [Attach. D, Col. 3] * MC Rate)</t>
  </si>
  <si>
    <t>2013/14 Gross Tuition Fee Revenue Increase From 2013/14 Enrollment Growth</t>
  </si>
  <si>
    <t>2013/14 NET Tuition Fee Revenue Increase From 2013/14 Enrollment Growth</t>
  </si>
  <si>
    <t xml:space="preserve">2013/14 Total NET Tuition Fee Revenue Adjustments </t>
  </si>
  <si>
    <t>(Cols. 8 + 9)</t>
  </si>
  <si>
    <t>(Cols. 7 + 10)</t>
  </si>
  <si>
    <t>Enrollment Growth</t>
  </si>
  <si>
    <r>
      <t xml:space="preserve">General Fund Adjustments based on Campus Relative Student Need </t>
    </r>
    <r>
      <rPr>
        <vertAlign val="superscript"/>
        <sz val="11"/>
        <rFont val="Times New Roman"/>
        <family val="1"/>
      </rPr>
      <t>1</t>
    </r>
  </si>
  <si>
    <t>2013/14 Enrollment Growth, Tuition Fee Discount Adjustments</t>
  </si>
  <si>
    <t>(Attach. C, Col. 11)</t>
  </si>
  <si>
    <t>(Attach. D, Cols. 7 + 8)</t>
  </si>
  <si>
    <t>2013/14 (Gross) Tuition Fee Revenue Adjustments</t>
  </si>
  <si>
    <r>
      <t xml:space="preserve">2013/14 Total Net Tuition Fee Revenue </t>
    </r>
    <r>
      <rPr>
        <sz val="10"/>
        <rFont val="Times New Roman"/>
        <family val="1"/>
      </rPr>
      <t/>
    </r>
  </si>
  <si>
    <t>(2012/13 Budget Trailer Bill, AB 1502)</t>
  </si>
  <si>
    <t>Coded Memo B 2012-03 Final Budget Allocations</t>
  </si>
  <si>
    <t>(Cols. 1 + 7)</t>
  </si>
  <si>
    <t xml:space="preserve">ATTACHMENT B - 2013/14 Governor's Budget Allocations, General Fund Base Adjustments </t>
  </si>
  <si>
    <t>2 Includes $35,000 balance of CSU 2013/14 GF appropriation of $125,117,000 in Governor's Budget.</t>
  </si>
  <si>
    <t>ATTACHMENT E - 2013/14 Governor's Budget Allocations, Tuition Fee Discount Adjustments</t>
  </si>
  <si>
    <t>(Sum Cols. 3 - 5)</t>
  </si>
  <si>
    <t>(Col. 7 less Attach. D, Col. 10)</t>
  </si>
  <si>
    <t>(Cols. 1 + 2 + 6 + 8 + 9 + 10)</t>
  </si>
  <si>
    <t xml:space="preserve">1 The difference between how the increase in tuition fee discounts are funded (based on marg. cost financial aid for enrollment growth) and how tuition fee discounts are distributed (based on estimate of need and enrollment targets) results in the adjustment to GF allocation. </t>
  </si>
  <si>
    <t>Compensation $38M, Student Access and Success $7.2M, Bottleneck Courses $10M</t>
  </si>
  <si>
    <t>Coded Memo B 2013-01, April 9, 2013</t>
  </si>
  <si>
    <t>2012/13 Coded Memo B_2012-03 General Fund Allocation</t>
  </si>
  <si>
    <t>2013/14 Base GF Appropriation to Backfill 2012/13 Tuition Fee Rate Rollback</t>
  </si>
  <si>
    <t xml:space="preserve">1 Reflects 2013/14 lease revenue bond debt service increase ($19,521,000); annuitants' dental insurance decrease ($473,000); and reallocation of $4,000,000 for Agriculture Research Institute (ARI) from Fresno to systemwide provisions to allocate by CPO to the campus currently managing the ARI program (SLO). </t>
  </si>
  <si>
    <t>(Attach D, Col. 9 + Attach. E, Col. 3)</t>
  </si>
  <si>
    <t>2012/13 FTES Target</t>
  </si>
  <si>
    <t xml:space="preserve">ATTACHMENT D - 2013/14 Governor's Budget Allocations, Tuition Fee Revenue Adjustments </t>
  </si>
  <si>
    <t>1 The nonresident FTES is equal to the 2011/12 actual FTES.</t>
  </si>
  <si>
    <t>2 Represents the change in actual student enrollment patterns from 2010/11 to 2011/12 (past-year actual).</t>
  </si>
  <si>
    <t>1 Includes $33.8 million grants funded by General Fund appropriation.</t>
  </si>
  <si>
    <t xml:space="preserve">1 2013/14 Governor's Budget moves $198M CSU General Obligation Bond debt service from statewide expenditures in General Government (Section 9600) to the CSU 6610 GF appropriation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</si>
</sst>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s>
  <fonts count="64">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b/>
      <sz val="12"/>
      <name val="Times New Roman"/>
      <family val="1"/>
    </font>
    <font>
      <sz val="12"/>
      <name val="Times New Roman"/>
      <family val="1"/>
    </font>
    <font>
      <i/>
      <sz val="8"/>
      <name val="Times New Roman"/>
      <family val="1"/>
    </font>
    <font>
      <sz val="10"/>
      <name val="Times New Roman"/>
      <family val="1"/>
    </font>
    <font>
      <vertAlign val="superscript"/>
      <sz val="10"/>
      <name val="Times New Roman"/>
      <family val="1"/>
    </font>
    <font>
      <sz val="10"/>
      <color indexed="8"/>
      <name val="Times New Roman"/>
      <family val="1"/>
    </font>
    <font>
      <b/>
      <sz val="11"/>
      <name val="Times New Roman"/>
      <family val="1"/>
    </font>
    <font>
      <sz val="11"/>
      <name val="Times New Roman"/>
      <family val="1"/>
    </font>
    <font>
      <i/>
      <sz val="8"/>
      <color indexed="8"/>
      <name val="Times New Roman"/>
      <family val="1"/>
    </font>
    <font>
      <b/>
      <sz val="13"/>
      <name val="Times New Roman"/>
      <family val="1"/>
    </font>
    <font>
      <vertAlign val="superscript"/>
      <sz val="11"/>
      <name val="Times New Roman"/>
      <family val="1"/>
    </font>
    <font>
      <sz val="10"/>
      <name val="Times New Roman"/>
      <family val="1"/>
    </font>
    <font>
      <sz val="10"/>
      <name val="Arial"/>
      <family val="2"/>
    </font>
    <font>
      <sz val="10"/>
      <name val="Arial"/>
      <family val="2"/>
    </font>
    <font>
      <sz val="12"/>
      <color theme="1"/>
      <name val="Times New Roman"/>
      <family val="2"/>
    </font>
    <font>
      <sz val="11"/>
      <color theme="1"/>
      <name val="Calibri"/>
      <family val="2"/>
      <scheme val="minor"/>
    </font>
    <font>
      <sz val="10"/>
      <color theme="1"/>
      <name val="Times New Roman"/>
      <family val="1"/>
    </font>
    <font>
      <sz val="11"/>
      <color theme="1"/>
      <name val="Times New Roman"/>
      <family val="1"/>
    </font>
    <font>
      <b/>
      <sz val="13"/>
      <color theme="1"/>
      <name val="Times New Roman"/>
      <family val="1"/>
    </font>
    <font>
      <i/>
      <sz val="12"/>
      <color rgb="FFFF0000"/>
      <name val="Times New Roman"/>
      <family val="1"/>
    </font>
    <font>
      <sz val="12"/>
      <color theme="1"/>
      <name val="Times New Roman"/>
      <family val="1"/>
    </font>
    <font>
      <b/>
      <sz val="11"/>
      <color theme="1"/>
      <name val="Times New Roman"/>
      <family val="1"/>
    </font>
    <font>
      <b/>
      <i/>
      <sz val="11"/>
      <color theme="1"/>
      <name val="Times New Roman"/>
      <family val="1"/>
    </font>
    <font>
      <sz val="10"/>
      <name val="Times New Roman"/>
      <family val="1"/>
    </font>
    <font>
      <b/>
      <sz val="14"/>
      <name val="Times New Roman"/>
      <family val="1"/>
    </font>
    <font>
      <b/>
      <i/>
      <sz val="11"/>
      <color rgb="FFFF0000"/>
      <name val="Times New Roman"/>
      <family val="1"/>
    </font>
    <font>
      <i/>
      <sz val="11"/>
      <color theme="1"/>
      <name val="Times New Roman"/>
      <family val="1"/>
    </font>
    <font>
      <i/>
      <sz val="8"/>
      <color theme="1"/>
      <name val="Times New Roman"/>
      <family val="1"/>
    </font>
    <font>
      <sz val="10"/>
      <color rgb="FFFF0000"/>
      <name val="Times New Roman"/>
      <family val="1"/>
    </font>
    <font>
      <i/>
      <sz val="10"/>
      <color rgb="FFFF0000"/>
      <name val="Times New Roman"/>
      <family val="1"/>
    </font>
    <font>
      <b/>
      <sz val="9"/>
      <color theme="1"/>
      <name val="Times New Roman"/>
      <family val="1"/>
    </font>
    <font>
      <i/>
      <sz val="8"/>
      <color rgb="FFFF0000"/>
      <name val="Times New Roman"/>
      <family val="1"/>
    </font>
    <font>
      <sz val="10"/>
      <name val="Times New Roman"/>
      <family val="1"/>
    </font>
    <font>
      <sz val="8"/>
      <color theme="1"/>
      <name val="Times New Roman"/>
      <family val="1"/>
    </font>
    <font>
      <i/>
      <sz val="12"/>
      <color theme="1"/>
      <name val="Times New Roman"/>
      <family val="1"/>
    </font>
    <font>
      <i/>
      <sz val="10"/>
      <color theme="1"/>
      <name val="Times New Roman"/>
      <family val="1"/>
    </font>
    <font>
      <b/>
      <sz val="12"/>
      <color theme="1"/>
      <name val="Times New Roman"/>
      <family val="1"/>
    </font>
    <font>
      <sz val="9"/>
      <color theme="1"/>
      <name val="Times New Roman"/>
      <family val="1"/>
    </font>
    <font>
      <vertAlign val="superscript"/>
      <sz val="9"/>
      <color theme="1"/>
      <name val="Times New Roman"/>
      <family val="1"/>
    </font>
    <font>
      <sz val="11"/>
      <color indexed="8"/>
      <name val="Times New Roman"/>
      <family val="1"/>
    </font>
    <font>
      <i/>
      <sz val="7"/>
      <color indexed="8"/>
      <name val="Times New Roman"/>
      <family val="1"/>
    </font>
    <font>
      <sz val="11"/>
      <color rgb="FF000000"/>
      <name val="Times New Roman"/>
      <family val="1"/>
    </font>
    <font>
      <sz val="8"/>
      <color rgb="FFFF0000"/>
      <name val="Times New Roman"/>
      <family val="1"/>
    </font>
    <font>
      <b/>
      <sz val="9.5"/>
      <color theme="1"/>
      <name val="Times New Roman"/>
      <family val="1"/>
    </font>
    <font>
      <b/>
      <u/>
      <sz val="9"/>
      <color theme="1"/>
      <name val="Times New Roman"/>
      <family val="1"/>
    </font>
    <font>
      <vertAlign val="superscript"/>
      <sz val="10"/>
      <color theme="1"/>
      <name val="Times New Roman"/>
      <family val="1"/>
    </font>
    <font>
      <sz val="10"/>
      <name val="Arial"/>
      <family val="2"/>
    </font>
    <font>
      <sz val="10"/>
      <name val="Geneva"/>
    </font>
    <font>
      <b/>
      <i/>
      <sz val="12"/>
      <color theme="1"/>
      <name val="Times New Roman"/>
      <family val="1"/>
    </font>
    <font>
      <b/>
      <i/>
      <sz val="10"/>
      <color theme="1"/>
      <name val="Times New Roman"/>
      <family val="1"/>
    </font>
    <font>
      <b/>
      <sz val="10"/>
      <color theme="1"/>
      <name val="Times New Roman"/>
      <family val="1"/>
    </font>
    <font>
      <b/>
      <sz val="8"/>
      <color theme="1"/>
      <name val="Times New Roman"/>
      <family val="1"/>
    </font>
    <font>
      <u/>
      <sz val="10"/>
      <color theme="1"/>
      <name val="Times New Roman"/>
      <family val="1"/>
    </font>
    <font>
      <sz val="10.5"/>
      <color theme="1"/>
      <name val="Times New Roman"/>
      <family val="1"/>
    </font>
    <font>
      <i/>
      <sz val="7.5"/>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theme="1"/>
      </left>
      <right/>
      <top style="medium">
        <color theme="1"/>
      </top>
      <bottom/>
      <diagonal/>
    </border>
    <border>
      <left style="medium">
        <color theme="1"/>
      </left>
      <right/>
      <top/>
      <bottom style="medium">
        <color theme="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s>
  <cellStyleXfs count="47">
    <xf numFmtId="0" fontId="0" fillId="0" borderId="0"/>
    <xf numFmtId="43" fontId="2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2" fillId="0" borderId="0"/>
    <xf numFmtId="0" fontId="7" fillId="0" borderId="0"/>
    <xf numFmtId="0" fontId="21" fillId="0" borderId="0"/>
    <xf numFmtId="0" fontId="22" fillId="0" borderId="0"/>
    <xf numFmtId="0" fontId="21" fillId="0" borderId="0"/>
    <xf numFmtId="0" fontId="24" fillId="0" borderId="0"/>
    <xf numFmtId="0" fontId="24" fillId="0" borderId="0"/>
    <xf numFmtId="0" fontId="24" fillId="0" borderId="0"/>
    <xf numFmtId="0" fontId="23" fillId="0" borderId="0"/>
    <xf numFmtId="0" fontId="23" fillId="0" borderId="0"/>
    <xf numFmtId="9" fontId="7"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6" fillId="0" borderId="0"/>
    <xf numFmtId="0" fontId="5" fillId="0" borderId="0"/>
    <xf numFmtId="0" fontId="4" fillId="0" borderId="0"/>
    <xf numFmtId="0" fontId="3" fillId="0" borderId="0"/>
    <xf numFmtId="43" fontId="4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7" fillId="0" borderId="0"/>
    <xf numFmtId="0" fontId="55" fillId="0" borderId="0"/>
    <xf numFmtId="9" fontId="21" fillId="0" borderId="0" applyFont="0" applyFill="0" applyBorder="0" applyAlignment="0" applyProtection="0"/>
    <xf numFmtId="0" fontId="56" fillId="0" borderId="0"/>
    <xf numFmtId="0" fontId="56" fillId="0" borderId="0"/>
  </cellStyleXfs>
  <cellXfs count="461">
    <xf numFmtId="0" fontId="0" fillId="0" borderId="0" xfId="0"/>
    <xf numFmtId="37" fontId="9" fillId="0" borderId="0" xfId="0" applyNumberFormat="1" applyFont="1" applyFill="1"/>
    <xf numFmtId="37" fontId="10" fillId="0" borderId="0" xfId="0" applyNumberFormat="1" applyFont="1" applyFill="1"/>
    <xf numFmtId="37" fontId="10" fillId="0" borderId="0" xfId="0" applyNumberFormat="1" applyFont="1" applyFill="1" applyAlignment="1">
      <alignment horizontal="center"/>
    </xf>
    <xf numFmtId="37" fontId="10" fillId="0" borderId="0" xfId="0" applyNumberFormat="1" applyFont="1" applyFill="1" applyBorder="1" applyAlignment="1">
      <alignment horizontal="center"/>
    </xf>
    <xf numFmtId="37" fontId="16" fillId="0" borderId="0" xfId="0" applyNumberFormat="1" applyFont="1" applyFill="1"/>
    <xf numFmtId="37" fontId="17" fillId="0" borderId="4" xfId="0" applyNumberFormat="1" applyFont="1" applyFill="1" applyBorder="1" applyAlignment="1">
      <alignment horizontal="center" wrapText="1"/>
    </xf>
    <xf numFmtId="37" fontId="17" fillId="0" borderId="0" xfId="0" applyNumberFormat="1" applyFont="1" applyFill="1" applyBorder="1" applyAlignment="1">
      <alignment horizontal="center" wrapText="1"/>
    </xf>
    <xf numFmtId="5" fontId="16" fillId="0" borderId="0" xfId="0" applyNumberFormat="1" applyFont="1" applyFill="1"/>
    <xf numFmtId="37" fontId="18" fillId="0" borderId="0" xfId="0" applyNumberFormat="1" applyFont="1" applyFill="1"/>
    <xf numFmtId="37" fontId="15" fillId="0" borderId="0" xfId="0" applyNumberFormat="1" applyFont="1" applyFill="1"/>
    <xf numFmtId="37" fontId="15" fillId="0" borderId="0" xfId="0" applyNumberFormat="1" applyFont="1" applyFill="1" applyBorder="1" applyAlignment="1">
      <alignment horizontal="center"/>
    </xf>
    <xf numFmtId="37" fontId="15" fillId="0" borderId="0" xfId="0" applyNumberFormat="1" applyFont="1" applyFill="1" applyAlignment="1">
      <alignment horizontal="center"/>
    </xf>
    <xf numFmtId="37" fontId="27" fillId="0" borderId="0" xfId="0" applyNumberFormat="1" applyFont="1" applyFill="1"/>
    <xf numFmtId="37" fontId="28" fillId="0" borderId="0" xfId="0" applyNumberFormat="1" applyFont="1" applyFill="1"/>
    <xf numFmtId="37" fontId="9" fillId="0" borderId="0" xfId="14" applyNumberFormat="1" applyFont="1" applyFill="1" applyBorder="1" applyAlignment="1">
      <alignment horizontal="center" vertical="center"/>
    </xf>
    <xf numFmtId="0" fontId="27" fillId="0" borderId="0" xfId="14" applyFont="1" applyFill="1" applyBorder="1" applyAlignment="1"/>
    <xf numFmtId="0" fontId="25" fillId="0" borderId="0" xfId="14" applyFont="1" applyFill="1" applyBorder="1"/>
    <xf numFmtId="0" fontId="25" fillId="0" borderId="0" xfId="14" applyFont="1" applyFill="1" applyBorder="1" applyAlignment="1">
      <alignment horizontal="center"/>
    </xf>
    <xf numFmtId="37" fontId="30" fillId="0" borderId="0" xfId="14" applyNumberFormat="1" applyFont="1" applyFill="1" applyBorder="1" applyAlignment="1">
      <alignment horizontal="center"/>
    </xf>
    <xf numFmtId="0" fontId="25" fillId="0" borderId="10" xfId="14" applyFont="1" applyFill="1" applyBorder="1"/>
    <xf numFmtId="0" fontId="25" fillId="0" borderId="11" xfId="14" applyFont="1" applyFill="1" applyBorder="1"/>
    <xf numFmtId="0" fontId="25" fillId="0" borderId="12" xfId="14" applyFont="1" applyFill="1" applyBorder="1" applyAlignment="1">
      <alignment horizontal="center" wrapText="1"/>
    </xf>
    <xf numFmtId="0" fontId="26" fillId="0" borderId="1" xfId="14" applyFont="1" applyFill="1" applyBorder="1" applyAlignment="1"/>
    <xf numFmtId="0" fontId="25" fillId="0" borderId="0" xfId="14" applyFont="1" applyFill="1" applyBorder="1" applyAlignment="1"/>
    <xf numFmtId="0" fontId="26" fillId="0" borderId="0" xfId="14" applyFont="1" applyFill="1" applyBorder="1" applyAlignment="1"/>
    <xf numFmtId="0" fontId="26" fillId="0" borderId="0" xfId="14" applyFont="1" applyFill="1" applyBorder="1"/>
    <xf numFmtId="0" fontId="26" fillId="0" borderId="0" xfId="14" applyFont="1" applyFill="1" applyBorder="1" applyAlignment="1">
      <alignment horizontal="center"/>
    </xf>
    <xf numFmtId="0" fontId="26" fillId="0" borderId="9" xfId="14" applyFont="1" applyFill="1" applyBorder="1" applyAlignment="1">
      <alignment horizontal="center"/>
    </xf>
    <xf numFmtId="0" fontId="26" fillId="0" borderId="16" xfId="14" applyFont="1" applyFill="1" applyBorder="1" applyAlignment="1">
      <alignment horizontal="center"/>
    </xf>
    <xf numFmtId="0" fontId="25" fillId="0" borderId="16" xfId="14" applyFont="1" applyFill="1" applyBorder="1"/>
    <xf numFmtId="0" fontId="26" fillId="0" borderId="9" xfId="14" applyFont="1" applyFill="1" applyBorder="1"/>
    <xf numFmtId="0" fontId="26" fillId="0" borderId="9" xfId="14" quotePrefix="1" applyFont="1" applyFill="1" applyBorder="1" applyAlignment="1">
      <alignment horizontal="center"/>
    </xf>
    <xf numFmtId="165" fontId="26" fillId="0" borderId="9" xfId="14" applyNumberFormat="1" applyFont="1" applyFill="1" applyBorder="1"/>
    <xf numFmtId="167" fontId="26" fillId="0" borderId="9" xfId="14" applyNumberFormat="1" applyFont="1" applyFill="1" applyBorder="1" applyAlignment="1">
      <alignment horizontal="center"/>
    </xf>
    <xf numFmtId="37" fontId="26" fillId="0" borderId="0" xfId="14" applyNumberFormat="1" applyFont="1" applyFill="1" applyBorder="1"/>
    <xf numFmtId="5" fontId="26" fillId="0" borderId="0" xfId="14" applyNumberFormat="1" applyFont="1" applyFill="1" applyBorder="1"/>
    <xf numFmtId="3" fontId="26" fillId="0" borderId="0" xfId="14" applyNumberFormat="1" applyFont="1" applyFill="1" applyBorder="1"/>
    <xf numFmtId="168" fontId="26" fillId="0" borderId="0" xfId="14" applyNumberFormat="1" applyFont="1" applyFill="1" applyBorder="1"/>
    <xf numFmtId="3" fontId="26" fillId="0" borderId="16" xfId="14" applyNumberFormat="1" applyFont="1" applyFill="1" applyBorder="1" applyAlignment="1">
      <alignment horizontal="center"/>
    </xf>
    <xf numFmtId="3" fontId="26" fillId="0" borderId="9" xfId="14" applyNumberFormat="1" applyFont="1" applyFill="1" applyBorder="1"/>
    <xf numFmtId="3" fontId="26" fillId="0" borderId="9" xfId="14" applyNumberFormat="1" applyFont="1" applyFill="1" applyBorder="1" applyAlignment="1">
      <alignment horizontal="center"/>
    </xf>
    <xf numFmtId="0" fontId="26" fillId="0" borderId="17" xfId="14" applyFont="1" applyFill="1" applyBorder="1" applyAlignment="1">
      <alignment horizontal="center"/>
    </xf>
    <xf numFmtId="0" fontId="26" fillId="0" borderId="8" xfId="14" applyFont="1" applyFill="1" applyBorder="1"/>
    <xf numFmtId="10" fontId="26" fillId="0" borderId="8" xfId="14" applyNumberFormat="1" applyFont="1" applyFill="1" applyBorder="1" applyAlignment="1">
      <alignment horizontal="center"/>
    </xf>
    <xf numFmtId="165" fontId="26" fillId="0" borderId="17" xfId="14" applyNumberFormat="1" applyFont="1" applyFill="1" applyBorder="1"/>
    <xf numFmtId="10" fontId="26" fillId="0" borderId="18" xfId="14" applyNumberFormat="1" applyFont="1" applyFill="1" applyBorder="1" applyAlignment="1">
      <alignment horizontal="center"/>
    </xf>
    <xf numFmtId="10" fontId="26" fillId="0" borderId="17" xfId="14" applyNumberFormat="1" applyFont="1" applyFill="1" applyBorder="1" applyAlignment="1">
      <alignment horizontal="center"/>
    </xf>
    <xf numFmtId="0" fontId="25" fillId="0" borderId="18" xfId="14" applyFont="1" applyFill="1" applyBorder="1"/>
    <xf numFmtId="5" fontId="26" fillId="0" borderId="0" xfId="10" applyNumberFormat="1" applyFont="1" applyFill="1" applyBorder="1"/>
    <xf numFmtId="5" fontId="25" fillId="0" borderId="0" xfId="14" applyNumberFormat="1" applyFont="1" applyFill="1" applyBorder="1"/>
    <xf numFmtId="3" fontId="25" fillId="0" borderId="0" xfId="14" applyNumberFormat="1" applyFont="1" applyFill="1" applyBorder="1"/>
    <xf numFmtId="3" fontId="25" fillId="0" borderId="0" xfId="14" applyNumberFormat="1" applyFont="1" applyFill="1" applyBorder="1" applyAlignment="1">
      <alignment horizontal="center"/>
    </xf>
    <xf numFmtId="165" fontId="25" fillId="0" borderId="0" xfId="14" applyNumberFormat="1" applyFont="1" applyFill="1" applyBorder="1"/>
    <xf numFmtId="0" fontId="26" fillId="0" borderId="0" xfId="14" applyFont="1" applyFill="1" applyBorder="1" applyAlignment="1">
      <alignment horizontal="center" wrapText="1"/>
    </xf>
    <xf numFmtId="0" fontId="34" fillId="0" borderId="0" xfId="14" applyFont="1" applyFill="1" applyBorder="1"/>
    <xf numFmtId="0" fontId="30" fillId="0" borderId="9" xfId="14" quotePrefix="1" applyFont="1" applyFill="1" applyBorder="1" applyAlignment="1">
      <alignment wrapText="1"/>
    </xf>
    <xf numFmtId="37" fontId="25" fillId="0" borderId="0" xfId="14" applyNumberFormat="1" applyFont="1" applyFill="1" applyBorder="1"/>
    <xf numFmtId="5" fontId="7" fillId="0" borderId="0" xfId="0" applyNumberFormat="1" applyFont="1" applyFill="1"/>
    <xf numFmtId="37" fontId="7" fillId="0" borderId="0" xfId="0" applyNumberFormat="1" applyFont="1" applyFill="1"/>
    <xf numFmtId="37" fontId="7" fillId="0" borderId="0" xfId="0" applyNumberFormat="1" applyFont="1" applyFill="1" applyBorder="1" applyAlignment="1"/>
    <xf numFmtId="37" fontId="14" fillId="0" borderId="0" xfId="0" applyNumberFormat="1" applyFont="1" applyFill="1" applyBorder="1"/>
    <xf numFmtId="37" fontId="14" fillId="0" borderId="0" xfId="0" applyNumberFormat="1" applyFont="1" applyFill="1" applyBorder="1" applyAlignment="1"/>
    <xf numFmtId="37" fontId="7" fillId="0" borderId="0" xfId="0" applyNumberFormat="1" applyFont="1" applyFill="1" applyAlignment="1"/>
    <xf numFmtId="37" fontId="7" fillId="0" borderId="0" xfId="0" applyNumberFormat="1" applyFont="1" applyFill="1" applyBorder="1" applyAlignment="1">
      <alignment horizontal="right" indent="1"/>
    </xf>
    <xf numFmtId="37" fontId="17" fillId="0" borderId="4" xfId="0" applyNumberFormat="1" applyFont="1" applyFill="1" applyBorder="1" applyAlignment="1">
      <alignment horizontal="center" vertical="center" wrapText="1"/>
    </xf>
    <xf numFmtId="37" fontId="17" fillId="0" borderId="0" xfId="0" applyNumberFormat="1" applyFont="1" applyFill="1" applyBorder="1" applyAlignment="1">
      <alignment horizontal="center" vertical="center" wrapText="1"/>
    </xf>
    <xf numFmtId="0" fontId="25" fillId="0" borderId="9" xfId="14" applyFont="1" applyFill="1" applyBorder="1" applyAlignment="1">
      <alignment horizontal="center" vertical="center"/>
    </xf>
    <xf numFmtId="0" fontId="26" fillId="0" borderId="0" xfId="14" applyFont="1" applyFill="1" applyBorder="1" applyAlignment="1">
      <alignment vertical="center"/>
    </xf>
    <xf numFmtId="0" fontId="26" fillId="0" borderId="19" xfId="14" applyFont="1" applyFill="1" applyBorder="1" applyAlignment="1">
      <alignment horizontal="center" vertical="center"/>
    </xf>
    <xf numFmtId="0" fontId="26" fillId="0" borderId="0" xfId="14" applyFont="1" applyFill="1" applyBorder="1" applyAlignment="1">
      <alignment horizontal="center" vertical="center"/>
    </xf>
    <xf numFmtId="0" fontId="26" fillId="0" borderId="9" xfId="14" applyFont="1" applyFill="1" applyBorder="1" applyAlignment="1">
      <alignment horizontal="center" vertical="center"/>
    </xf>
    <xf numFmtId="0" fontId="26" fillId="0" borderId="16" xfId="14" applyFont="1" applyFill="1" applyBorder="1" applyAlignment="1">
      <alignment horizontal="center" vertical="center"/>
    </xf>
    <xf numFmtId="0" fontId="31" fillId="0" borderId="0" xfId="14" applyFont="1" applyFill="1" applyBorder="1" applyAlignment="1">
      <alignment horizontal="center" vertical="center"/>
    </xf>
    <xf numFmtId="0" fontId="25" fillId="0" borderId="16" xfId="14" applyFont="1" applyFill="1" applyBorder="1" applyAlignment="1">
      <alignment vertical="center"/>
    </xf>
    <xf numFmtId="0" fontId="25" fillId="0" borderId="0" xfId="14" applyFont="1" applyFill="1" applyBorder="1" applyAlignment="1">
      <alignment vertical="center"/>
    </xf>
    <xf numFmtId="37" fontId="7" fillId="0" borderId="0" xfId="0" applyNumberFormat="1" applyFont="1" applyFill="1" applyAlignment="1">
      <alignment vertical="top"/>
    </xf>
    <xf numFmtId="37" fontId="25" fillId="0" borderId="0" xfId="0" applyNumberFormat="1" applyFont="1" applyFill="1"/>
    <xf numFmtId="37" fontId="26" fillId="0" borderId="9" xfId="14" applyNumberFormat="1" applyFont="1" applyFill="1" applyBorder="1"/>
    <xf numFmtId="0" fontId="37" fillId="0" borderId="0" xfId="14" applyFont="1" applyFill="1" applyBorder="1" applyAlignment="1">
      <alignment horizontal="center"/>
    </xf>
    <xf numFmtId="166" fontId="25" fillId="0" borderId="0" xfId="29" applyNumberFormat="1" applyFont="1" applyFill="1" applyBorder="1"/>
    <xf numFmtId="37" fontId="38" fillId="0" borderId="0" xfId="0" applyNumberFormat="1" applyFont="1" applyFill="1" applyBorder="1" applyAlignment="1"/>
    <xf numFmtId="0" fontId="34" fillId="0" borderId="9" xfId="14" applyFont="1" applyFill="1" applyBorder="1"/>
    <xf numFmtId="37" fontId="15" fillId="0" borderId="0" xfId="0" quotePrefix="1" applyNumberFormat="1" applyFont="1" applyFill="1" applyAlignment="1">
      <alignment horizontal="center"/>
    </xf>
    <xf numFmtId="0" fontId="18" fillId="0" borderId="0" xfId="33" applyFont="1" applyFill="1" applyBorder="1"/>
    <xf numFmtId="0" fontId="16" fillId="0" borderId="0" xfId="33" applyFont="1" applyFill="1" applyBorder="1"/>
    <xf numFmtId="0" fontId="15" fillId="0" borderId="0" xfId="33" applyFont="1" applyFill="1" applyBorder="1"/>
    <xf numFmtId="0" fontId="9" fillId="0" borderId="0" xfId="33" applyFont="1" applyFill="1" applyBorder="1" applyAlignment="1">
      <alignment horizontal="right"/>
    </xf>
    <xf numFmtId="0" fontId="33" fillId="0" borderId="0" xfId="33" applyFont="1" applyFill="1" applyBorder="1"/>
    <xf numFmtId="0" fontId="16" fillId="0" borderId="0" xfId="33" applyFont="1" applyFill="1"/>
    <xf numFmtId="0" fontId="7" fillId="0" borderId="1" xfId="33" applyFont="1" applyFill="1" applyBorder="1" applyAlignment="1">
      <alignment horizontal="center" wrapText="1"/>
    </xf>
    <xf numFmtId="0" fontId="7" fillId="0" borderId="0" xfId="33" applyFont="1" applyFill="1" applyAlignment="1">
      <alignment horizontal="center" wrapText="1"/>
    </xf>
    <xf numFmtId="0" fontId="16" fillId="0" borderId="0" xfId="33" applyFont="1" applyFill="1" applyBorder="1" applyAlignment="1">
      <alignment horizontal="center" wrapText="1"/>
    </xf>
    <xf numFmtId="0" fontId="16" fillId="0" borderId="21" xfId="33" applyFont="1" applyFill="1" applyBorder="1" applyAlignment="1">
      <alignment horizontal="center" wrapText="1"/>
    </xf>
    <xf numFmtId="0" fontId="16" fillId="0" borderId="0" xfId="33" applyFont="1" applyFill="1" applyAlignment="1">
      <alignment horizontal="center" wrapText="1"/>
    </xf>
    <xf numFmtId="5" fontId="16" fillId="0" borderId="0" xfId="33" applyNumberFormat="1" applyFont="1" applyFill="1"/>
    <xf numFmtId="0" fontId="14" fillId="0" borderId="0" xfId="33" applyFont="1" applyFill="1"/>
    <xf numFmtId="0" fontId="7" fillId="0" borderId="0" xfId="33" applyFont="1" applyFill="1"/>
    <xf numFmtId="0" fontId="16" fillId="0" borderId="0" xfId="33" applyFont="1" applyFill="1" applyAlignment="1">
      <alignment horizontal="center"/>
    </xf>
    <xf numFmtId="0" fontId="7" fillId="0" borderId="0" xfId="33" applyFont="1" applyFill="1" applyAlignment="1">
      <alignment horizontal="center"/>
    </xf>
    <xf numFmtId="0" fontId="14" fillId="0" borderId="0" xfId="33" applyNumberFormat="1" applyFont="1" applyFill="1" applyAlignment="1">
      <alignment wrapText="1"/>
    </xf>
    <xf numFmtId="0" fontId="16" fillId="0" borderId="0" xfId="33" applyFont="1" applyFill="1" applyAlignment="1">
      <alignment vertical="center"/>
    </xf>
    <xf numFmtId="5" fontId="16" fillId="0" borderId="0" xfId="33" applyNumberFormat="1" applyFont="1" applyFill="1" applyAlignment="1">
      <alignment vertical="center"/>
    </xf>
    <xf numFmtId="0" fontId="33" fillId="0" borderId="0" xfId="17" applyFont="1" applyFill="1"/>
    <xf numFmtId="0" fontId="16" fillId="0" borderId="23" xfId="33" applyFont="1" applyFill="1" applyBorder="1" applyAlignment="1">
      <alignment horizontal="center" wrapText="1"/>
    </xf>
    <xf numFmtId="37" fontId="17" fillId="0" borderId="0" xfId="0" applyNumberFormat="1" applyFont="1" applyFill="1" applyBorder="1" applyAlignment="1">
      <alignment horizontal="center" vertical="center"/>
    </xf>
    <xf numFmtId="37" fontId="40" fillId="0" borderId="0" xfId="0" applyNumberFormat="1" applyFont="1" applyFill="1" applyBorder="1" applyAlignment="1">
      <alignment horizontal="center" vertical="center"/>
    </xf>
    <xf numFmtId="37" fontId="11" fillId="0" borderId="0" xfId="0" applyNumberFormat="1" applyFont="1" applyFill="1" applyAlignment="1">
      <alignment horizontal="center" vertical="center"/>
    </xf>
    <xf numFmtId="37" fontId="14" fillId="0" borderId="4" xfId="0" applyNumberFormat="1" applyFont="1" applyFill="1" applyBorder="1" applyAlignment="1"/>
    <xf numFmtId="0" fontId="40" fillId="0" borderId="0" xfId="33" applyFont="1" applyFill="1" applyBorder="1" applyAlignment="1">
      <alignment horizontal="center" vertical="center" wrapText="1"/>
    </xf>
    <xf numFmtId="0" fontId="40" fillId="0" borderId="0" xfId="33" applyFont="1" applyFill="1" applyAlignment="1">
      <alignment horizontal="center" vertical="center" wrapText="1"/>
    </xf>
    <xf numFmtId="0" fontId="26" fillId="0" borderId="0" xfId="33" applyFont="1" applyFill="1" applyBorder="1" applyAlignment="1">
      <alignment horizontal="left"/>
    </xf>
    <xf numFmtId="37" fontId="27" fillId="0" borderId="0" xfId="14" applyNumberFormat="1" applyFont="1" applyFill="1" applyAlignment="1">
      <alignment horizontal="left"/>
    </xf>
    <xf numFmtId="37" fontId="29" fillId="0" borderId="0" xfId="35" applyNumberFormat="1" applyFont="1" applyFill="1"/>
    <xf numFmtId="37" fontId="29" fillId="0" borderId="0" xfId="14" applyNumberFormat="1" applyFont="1" applyFill="1" applyAlignment="1">
      <alignment horizontal="left"/>
    </xf>
    <xf numFmtId="37" fontId="29" fillId="0" borderId="0" xfId="35" applyNumberFormat="1" applyFont="1" applyFill="1" applyBorder="1"/>
    <xf numFmtId="37" fontId="43" fillId="0" borderId="0" xfId="35" applyNumberFormat="1" applyFont="1" applyFill="1" applyBorder="1"/>
    <xf numFmtId="37" fontId="30" fillId="0" borderId="0" xfId="36" applyNumberFormat="1" applyFont="1" applyFill="1" applyBorder="1" applyAlignment="1"/>
    <xf numFmtId="37" fontId="30" fillId="0" borderId="0" xfId="35" applyNumberFormat="1" applyFont="1" applyFill="1" applyAlignment="1">
      <alignment horizontal="center"/>
    </xf>
    <xf numFmtId="37" fontId="30" fillId="0" borderId="0" xfId="35" applyNumberFormat="1" applyFont="1" applyFill="1" applyBorder="1" applyAlignment="1">
      <alignment horizontal="center"/>
    </xf>
    <xf numFmtId="37" fontId="26" fillId="0" borderId="0" xfId="35" applyNumberFormat="1" applyFont="1" applyFill="1"/>
    <xf numFmtId="37" fontId="42" fillId="0" borderId="0" xfId="35" applyNumberFormat="1" applyFont="1" applyFill="1" applyAlignment="1">
      <alignment horizontal="center" vertical="center"/>
    </xf>
    <xf numFmtId="37" fontId="36" fillId="0" borderId="0" xfId="36" quotePrefix="1" applyNumberFormat="1" applyFont="1" applyFill="1" applyBorder="1" applyAlignment="1">
      <alignment horizontal="center" vertical="center"/>
    </xf>
    <xf numFmtId="37" fontId="35" fillId="0" borderId="0" xfId="36" quotePrefix="1" applyNumberFormat="1" applyFont="1" applyFill="1" applyBorder="1" applyAlignment="1">
      <alignment horizontal="center"/>
    </xf>
    <xf numFmtId="5" fontId="29" fillId="0" borderId="0" xfId="35" applyNumberFormat="1" applyFont="1" applyFill="1"/>
    <xf numFmtId="37" fontId="29" fillId="0" borderId="0" xfId="36" applyNumberFormat="1" applyFont="1" applyFill="1"/>
    <xf numFmtId="37" fontId="45" fillId="0" borderId="0" xfId="35" applyNumberFormat="1" applyFont="1" applyFill="1" applyBorder="1"/>
    <xf numFmtId="37" fontId="7" fillId="0" borderId="0" xfId="14" applyNumberFormat="1" applyFont="1" applyFill="1" applyBorder="1" applyAlignment="1"/>
    <xf numFmtId="37" fontId="7" fillId="0" borderId="0" xfId="14" applyNumberFormat="1" applyFont="1" applyFill="1" applyAlignment="1"/>
    <xf numFmtId="37" fontId="43" fillId="0" borderId="0" xfId="36" applyNumberFormat="1" applyFont="1" applyFill="1" applyBorder="1"/>
    <xf numFmtId="5" fontId="7" fillId="0" borderId="4" xfId="0" applyNumberFormat="1" applyFont="1" applyFill="1" applyBorder="1" applyAlignment="1"/>
    <xf numFmtId="5" fontId="7" fillId="0" borderId="0" xfId="0" applyNumberFormat="1" applyFont="1" applyFill="1" applyBorder="1" applyAlignment="1"/>
    <xf numFmtId="37" fontId="7" fillId="0" borderId="4" xfId="0" applyNumberFormat="1" applyFont="1" applyFill="1" applyBorder="1" applyAlignment="1"/>
    <xf numFmtId="37" fontId="7" fillId="0" borderId="0" xfId="13" applyNumberFormat="1" applyFont="1" applyFill="1" applyAlignment="1">
      <alignment vertical="top"/>
    </xf>
    <xf numFmtId="37" fontId="7" fillId="0" borderId="4" xfId="13" applyNumberFormat="1" applyFont="1" applyFill="1" applyBorder="1" applyAlignment="1">
      <alignment vertical="top"/>
    </xf>
    <xf numFmtId="5" fontId="7" fillId="0" borderId="2" xfId="0" applyNumberFormat="1" applyFont="1" applyFill="1" applyBorder="1"/>
    <xf numFmtId="5" fontId="7" fillId="0" borderId="6" xfId="0" applyNumberFormat="1" applyFont="1" applyFill="1" applyBorder="1" applyAlignment="1"/>
    <xf numFmtId="5" fontId="7" fillId="0" borderId="2" xfId="0" applyNumberFormat="1" applyFont="1" applyFill="1" applyBorder="1" applyAlignment="1"/>
    <xf numFmtId="37" fontId="13" fillId="0" borderId="0" xfId="0" applyNumberFormat="1" applyFont="1" applyFill="1" applyBorder="1" applyAlignment="1"/>
    <xf numFmtId="5" fontId="7" fillId="0" borderId="3" xfId="0" applyNumberFormat="1" applyFont="1" applyFill="1" applyBorder="1"/>
    <xf numFmtId="5" fontId="7" fillId="0" borderId="7" xfId="0" applyNumberFormat="1" applyFont="1" applyFill="1" applyBorder="1" applyAlignment="1"/>
    <xf numFmtId="5" fontId="7" fillId="0" borderId="3" xfId="0" applyNumberFormat="1" applyFont="1" applyFill="1" applyBorder="1" applyAlignment="1"/>
    <xf numFmtId="5" fontId="25" fillId="0" borderId="0" xfId="35" applyNumberFormat="1" applyFont="1" applyFill="1"/>
    <xf numFmtId="5" fontId="25" fillId="0" borderId="0" xfId="36" applyNumberFormat="1" applyFont="1" applyFill="1" applyBorder="1"/>
    <xf numFmtId="37" fontId="25" fillId="0" borderId="0" xfId="35" applyNumberFormat="1" applyFont="1" applyFill="1"/>
    <xf numFmtId="37" fontId="25" fillId="0" borderId="0" xfId="36" applyNumberFormat="1" applyFont="1" applyFill="1" applyBorder="1"/>
    <xf numFmtId="37" fontId="44" fillId="0" borderId="0" xfId="36" applyNumberFormat="1" applyFont="1" applyFill="1" applyBorder="1"/>
    <xf numFmtId="37" fontId="25" fillId="0" borderId="2" xfId="35" applyNumberFormat="1" applyFont="1" applyFill="1" applyBorder="1"/>
    <xf numFmtId="5" fontId="25" fillId="0" borderId="2" xfId="36" applyNumberFormat="1" applyFont="1" applyFill="1" applyBorder="1"/>
    <xf numFmtId="37" fontId="25" fillId="0" borderId="0" xfId="35" applyNumberFormat="1" applyFont="1" applyFill="1" applyBorder="1"/>
    <xf numFmtId="37" fontId="25" fillId="0" borderId="8" xfId="36" applyNumberFormat="1" applyFont="1" applyFill="1" applyBorder="1"/>
    <xf numFmtId="37" fontId="25" fillId="0" borderId="3" xfId="35" applyNumberFormat="1" applyFont="1" applyFill="1" applyBorder="1"/>
    <xf numFmtId="37" fontId="25" fillId="0" borderId="0" xfId="36" applyNumberFormat="1" applyFont="1" applyFill="1"/>
    <xf numFmtId="37" fontId="26" fillId="0" borderId="0" xfId="35" applyNumberFormat="1" applyFont="1" applyFill="1" applyAlignment="1">
      <alignment wrapText="1"/>
    </xf>
    <xf numFmtId="37" fontId="48" fillId="0" borderId="5" xfId="0" applyNumberFormat="1" applyFont="1" applyFill="1" applyBorder="1" applyAlignment="1">
      <alignment horizontal="center" wrapText="1"/>
    </xf>
    <xf numFmtId="37" fontId="16" fillId="0" borderId="0" xfId="0" applyNumberFormat="1" applyFont="1" applyFill="1" applyAlignment="1">
      <alignment horizontal="center" wrapText="1"/>
    </xf>
    <xf numFmtId="37" fontId="25" fillId="0" borderId="0" xfId="0" applyNumberFormat="1" applyFont="1" applyFill="1" applyAlignment="1">
      <alignment horizontal="left" vertical="top" wrapText="1"/>
    </xf>
    <xf numFmtId="37" fontId="16" fillId="0" borderId="5" xfId="0" applyNumberFormat="1" applyFont="1" applyFill="1" applyBorder="1" applyAlignment="1">
      <alignment horizontal="center" wrapText="1"/>
    </xf>
    <xf numFmtId="37" fontId="19" fillId="0" borderId="0" xfId="0" applyNumberFormat="1" applyFont="1" applyFill="1" applyBorder="1" applyAlignment="1">
      <alignment horizontal="left" wrapText="1"/>
    </xf>
    <xf numFmtId="37" fontId="13" fillId="0" borderId="0" xfId="0" applyNumberFormat="1" applyFont="1" applyFill="1" applyBorder="1" applyAlignment="1">
      <alignment vertical="top"/>
    </xf>
    <xf numFmtId="37" fontId="7" fillId="0" borderId="0" xfId="33" applyNumberFormat="1" applyFont="1" applyFill="1" applyBorder="1"/>
    <xf numFmtId="37" fontId="7" fillId="0" borderId="21" xfId="33" applyNumberFormat="1" applyFont="1" applyFill="1" applyBorder="1"/>
    <xf numFmtId="37" fontId="7" fillId="0" borderId="23" xfId="33" applyNumberFormat="1" applyFont="1" applyFill="1" applyBorder="1"/>
    <xf numFmtId="5" fontId="7" fillId="0" borderId="2" xfId="33" applyNumberFormat="1" applyFont="1" applyFill="1" applyBorder="1"/>
    <xf numFmtId="37" fontId="7" fillId="0" borderId="22" xfId="33" applyNumberFormat="1" applyFont="1" applyFill="1" applyBorder="1"/>
    <xf numFmtId="5" fontId="7" fillId="0" borderId="24" xfId="33" applyNumberFormat="1" applyFont="1" applyFill="1" applyBorder="1"/>
    <xf numFmtId="5" fontId="7" fillId="0" borderId="0" xfId="33" applyNumberFormat="1" applyFont="1" applyFill="1" applyBorder="1"/>
    <xf numFmtId="5" fontId="7" fillId="0" borderId="23" xfId="33" applyNumberFormat="1" applyFont="1" applyFill="1" applyBorder="1"/>
    <xf numFmtId="5" fontId="8" fillId="0" borderId="3" xfId="33" applyNumberFormat="1" applyFont="1" applyFill="1" applyBorder="1"/>
    <xf numFmtId="37" fontId="8" fillId="0" borderId="20" xfId="33" applyNumberFormat="1" applyFont="1" applyFill="1" applyBorder="1"/>
    <xf numFmtId="37" fontId="49" fillId="0" borderId="4" xfId="0" applyNumberFormat="1" applyFont="1" applyFill="1" applyBorder="1" applyAlignment="1">
      <alignment horizontal="center" vertical="center" wrapText="1"/>
    </xf>
    <xf numFmtId="0" fontId="11" fillId="0" borderId="16" xfId="33" applyFont="1" applyFill="1" applyBorder="1" applyAlignment="1">
      <alignment horizontal="center" vertical="center" wrapText="1"/>
    </xf>
    <xf numFmtId="37" fontId="26" fillId="0" borderId="0" xfId="35" applyNumberFormat="1" applyFont="1" applyFill="1" applyBorder="1"/>
    <xf numFmtId="5" fontId="25" fillId="0" borderId="0" xfId="35" applyNumberFormat="1" applyFont="1" applyFill="1" applyBorder="1"/>
    <xf numFmtId="37" fontId="25" fillId="0" borderId="8" xfId="35" applyNumberFormat="1" applyFont="1" applyFill="1" applyBorder="1"/>
    <xf numFmtId="0" fontId="25" fillId="0" borderId="10" xfId="14" quotePrefix="1" applyFont="1" applyFill="1" applyBorder="1" applyAlignment="1">
      <alignment horizontal="centerContinuous"/>
    </xf>
    <xf numFmtId="0" fontId="25" fillId="0" borderId="31" xfId="14" quotePrefix="1" applyFont="1" applyFill="1" applyBorder="1" applyAlignment="1">
      <alignment horizontal="centerContinuous"/>
    </xf>
    <xf numFmtId="0" fontId="7" fillId="0" borderId="0" xfId="33" applyFont="1" applyFill="1" applyBorder="1" applyAlignment="1">
      <alignment horizontal="center" wrapText="1"/>
    </xf>
    <xf numFmtId="0" fontId="7" fillId="0" borderId="0" xfId="33" applyFont="1" applyFill="1" applyBorder="1"/>
    <xf numFmtId="0" fontId="40" fillId="0" borderId="21" xfId="33" applyFont="1" applyFill="1" applyBorder="1" applyAlignment="1">
      <alignment horizontal="center" vertical="center" wrapText="1"/>
    </xf>
    <xf numFmtId="37" fontId="7" fillId="0" borderId="21" xfId="33" applyNumberFormat="1" applyFont="1" applyFill="1" applyBorder="1" applyAlignment="1">
      <alignment horizontal="right"/>
    </xf>
    <xf numFmtId="37" fontId="8" fillId="0" borderId="25" xfId="33" applyNumberFormat="1" applyFont="1" applyFill="1" applyBorder="1"/>
    <xf numFmtId="5" fontId="7" fillId="0" borderId="22" xfId="33" applyNumberFormat="1" applyFont="1" applyFill="1" applyBorder="1"/>
    <xf numFmtId="5" fontId="7" fillId="0" borderId="21" xfId="33" applyNumberFormat="1" applyFont="1" applyFill="1" applyBorder="1"/>
    <xf numFmtId="5" fontId="8" fillId="0" borderId="20" xfId="33" applyNumberFormat="1" applyFont="1" applyFill="1" applyBorder="1"/>
    <xf numFmtId="0" fontId="11" fillId="0" borderId="23" xfId="33" applyFont="1" applyFill="1" applyBorder="1" applyAlignment="1">
      <alignment horizontal="center" vertical="center" wrapText="1"/>
    </xf>
    <xf numFmtId="0" fontId="51" fillId="0" borderId="23" xfId="33" applyFont="1" applyFill="1" applyBorder="1" applyAlignment="1">
      <alignment horizontal="center" vertical="center" wrapText="1"/>
    </xf>
    <xf numFmtId="0" fontId="25" fillId="0" borderId="21" xfId="33" applyFont="1" applyFill="1" applyBorder="1" applyAlignment="1">
      <alignment horizontal="center" vertical="center" wrapText="1"/>
    </xf>
    <xf numFmtId="37" fontId="36" fillId="0" borderId="0" xfId="35" applyNumberFormat="1" applyFont="1" applyFill="1" applyBorder="1" applyAlignment="1">
      <alignment horizontal="center" vertical="center"/>
    </xf>
    <xf numFmtId="37" fontId="16" fillId="0" borderId="0" xfId="0" applyNumberFormat="1" applyFont="1" applyFill="1" applyBorder="1" applyAlignment="1">
      <alignment horizontal="center" wrapText="1"/>
    </xf>
    <xf numFmtId="166" fontId="25" fillId="0" borderId="0" xfId="34" applyNumberFormat="1" applyFont="1" applyFill="1" applyBorder="1"/>
    <xf numFmtId="5" fontId="50" fillId="0" borderId="0" xfId="0" applyNumberFormat="1" applyFont="1" applyFill="1" applyBorder="1" applyAlignment="1">
      <alignment horizontal="right" vertical="center"/>
    </xf>
    <xf numFmtId="37" fontId="50" fillId="0" borderId="0" xfId="0" applyNumberFormat="1" applyFont="1" applyFill="1" applyBorder="1" applyAlignment="1">
      <alignment horizontal="right" vertical="center"/>
    </xf>
    <xf numFmtId="169" fontId="7" fillId="0" borderId="0" xfId="0" applyNumberFormat="1" applyFont="1" applyFill="1"/>
    <xf numFmtId="168" fontId="25" fillId="0" borderId="0" xfId="23" applyNumberFormat="1" applyFont="1" applyFill="1" applyBorder="1"/>
    <xf numFmtId="0" fontId="7" fillId="0" borderId="32" xfId="33" applyFont="1" applyFill="1" applyBorder="1" applyAlignment="1">
      <alignment horizontal="center" wrapText="1"/>
    </xf>
    <xf numFmtId="0" fontId="7" fillId="0" borderId="26" xfId="33" applyFont="1" applyFill="1" applyBorder="1" applyAlignment="1">
      <alignment horizontal="center" wrapText="1"/>
    </xf>
    <xf numFmtId="165" fontId="26" fillId="0" borderId="9" xfId="32" applyNumberFormat="1" applyFont="1" applyFill="1" applyBorder="1"/>
    <xf numFmtId="5" fontId="26" fillId="0" borderId="9" xfId="14" applyNumberFormat="1" applyFont="1" applyFill="1" applyBorder="1"/>
    <xf numFmtId="5" fontId="30" fillId="0" borderId="0" xfId="14" applyNumberFormat="1" applyFont="1" applyFill="1" applyBorder="1"/>
    <xf numFmtId="37" fontId="26" fillId="0" borderId="9" xfId="32" applyNumberFormat="1" applyFont="1" applyFill="1" applyBorder="1"/>
    <xf numFmtId="3" fontId="26" fillId="0" borderId="9" xfId="32" applyNumberFormat="1" applyFont="1" applyFill="1" applyBorder="1"/>
    <xf numFmtId="37" fontId="30" fillId="0" borderId="0" xfId="14" applyNumberFormat="1" applyFont="1" applyFill="1" applyBorder="1"/>
    <xf numFmtId="5" fontId="30" fillId="0" borderId="8" xfId="10" applyNumberFormat="1" applyFont="1" applyFill="1" applyBorder="1"/>
    <xf numFmtId="0" fontId="37" fillId="0" borderId="0" xfId="14" applyFont="1" applyFill="1" applyBorder="1"/>
    <xf numFmtId="0" fontId="37" fillId="0" borderId="0" xfId="14" applyFont="1" applyFill="1" applyBorder="1" applyAlignment="1">
      <alignment horizontal="right"/>
    </xf>
    <xf numFmtId="37" fontId="37" fillId="0" borderId="0" xfId="14" applyNumberFormat="1" applyFont="1" applyFill="1" applyBorder="1"/>
    <xf numFmtId="5" fontId="37" fillId="0" borderId="0" xfId="14" applyNumberFormat="1" applyFont="1" applyFill="1" applyBorder="1"/>
    <xf numFmtId="165" fontId="37" fillId="0" borderId="0" xfId="14" applyNumberFormat="1" applyFont="1" applyFill="1" applyBorder="1" applyAlignment="1">
      <alignment horizontal="right"/>
    </xf>
    <xf numFmtId="6" fontId="37" fillId="0" borderId="0" xfId="14" applyNumberFormat="1" applyFont="1" applyFill="1" applyBorder="1"/>
    <xf numFmtId="37" fontId="11" fillId="0" borderId="0" xfId="0" applyNumberFormat="1" applyFont="1" applyFill="1" applyBorder="1" applyAlignment="1">
      <alignment horizontal="center" vertical="center" wrapText="1"/>
    </xf>
    <xf numFmtId="0" fontId="25" fillId="0" borderId="0" xfId="33" applyFont="1" applyFill="1" applyBorder="1" applyAlignment="1">
      <alignment horizontal="center" vertical="center" wrapText="1"/>
    </xf>
    <xf numFmtId="0" fontId="25" fillId="0" borderId="21" xfId="33" applyFont="1" applyFill="1" applyBorder="1" applyAlignment="1">
      <alignment horizontal="center" vertical="top" wrapText="1"/>
    </xf>
    <xf numFmtId="0" fontId="25" fillId="0" borderId="0" xfId="33" applyFont="1" applyFill="1" applyBorder="1" applyAlignment="1">
      <alignment horizontal="center" vertical="top" wrapText="1"/>
    </xf>
    <xf numFmtId="0" fontId="16" fillId="0" borderId="33" xfId="33" applyFont="1" applyFill="1" applyBorder="1"/>
    <xf numFmtId="37" fontId="7" fillId="0" borderId="2" xfId="33" applyNumberFormat="1" applyFont="1" applyFill="1" applyBorder="1"/>
    <xf numFmtId="37" fontId="8" fillId="0" borderId="3" xfId="33" applyNumberFormat="1" applyFont="1" applyFill="1" applyBorder="1"/>
    <xf numFmtId="0" fontId="7" fillId="0" borderId="34" xfId="33" applyFont="1" applyFill="1" applyBorder="1" applyAlignment="1">
      <alignment horizontal="center" wrapText="1"/>
    </xf>
    <xf numFmtId="37" fontId="9" fillId="0" borderId="1" xfId="14" applyNumberFormat="1" applyFont="1" applyFill="1" applyBorder="1" applyAlignment="1">
      <alignment horizontal="center" vertical="center"/>
    </xf>
    <xf numFmtId="0" fontId="7" fillId="0" borderId="13" xfId="33" applyFont="1" applyFill="1" applyBorder="1" applyAlignment="1">
      <alignment horizontal="center" wrapText="1"/>
    </xf>
    <xf numFmtId="5" fontId="8" fillId="0" borderId="22" xfId="33" applyNumberFormat="1" applyFont="1" applyFill="1" applyBorder="1"/>
    <xf numFmtId="5" fontId="8" fillId="0" borderId="21" xfId="33" applyNumberFormat="1" applyFont="1" applyFill="1" applyBorder="1"/>
    <xf numFmtId="0" fontId="7" fillId="0" borderId="21" xfId="33" applyFont="1" applyFill="1" applyBorder="1"/>
    <xf numFmtId="0" fontId="16" fillId="0" borderId="16" xfId="33" applyFont="1" applyFill="1" applyBorder="1" applyAlignment="1">
      <alignment horizontal="center" wrapText="1"/>
    </xf>
    <xf numFmtId="37" fontId="7" fillId="0" borderId="16" xfId="33" applyNumberFormat="1" applyFont="1" applyFill="1" applyBorder="1" applyAlignment="1">
      <alignment horizontal="right"/>
    </xf>
    <xf numFmtId="37" fontId="7" fillId="0" borderId="16" xfId="33" applyNumberFormat="1" applyFont="1" applyFill="1" applyBorder="1"/>
    <xf numFmtId="37" fontId="7" fillId="0" borderId="30" xfId="33" applyNumberFormat="1" applyFont="1" applyFill="1" applyBorder="1"/>
    <xf numFmtId="37" fontId="8" fillId="0" borderId="15" xfId="33" applyNumberFormat="1" applyFont="1" applyFill="1" applyBorder="1"/>
    <xf numFmtId="0" fontId="7" fillId="0" borderId="23" xfId="33" applyFont="1" applyFill="1" applyBorder="1"/>
    <xf numFmtId="37" fontId="7" fillId="0" borderId="37" xfId="33" applyNumberFormat="1" applyFont="1" applyFill="1" applyBorder="1"/>
    <xf numFmtId="0" fontId="25" fillId="0" borderId="38" xfId="33" applyFont="1" applyFill="1" applyBorder="1" applyAlignment="1">
      <alignment horizontal="center" vertical="top" wrapText="1"/>
    </xf>
    <xf numFmtId="37" fontId="26" fillId="0" borderId="0" xfId="35" applyNumberFormat="1" applyFont="1" applyFill="1" applyBorder="1" applyAlignment="1">
      <alignment wrapText="1"/>
    </xf>
    <xf numFmtId="37" fontId="30" fillId="0" borderId="0" xfId="35" applyNumberFormat="1" applyFont="1" applyFill="1" applyBorder="1" applyAlignment="1"/>
    <xf numFmtId="37" fontId="26" fillId="0" borderId="0" xfId="36" applyNumberFormat="1" applyFont="1" applyFill="1" applyBorder="1" applyAlignment="1">
      <alignment wrapText="1"/>
    </xf>
    <xf numFmtId="41" fontId="7" fillId="0" borderId="0" xfId="0" applyNumberFormat="1" applyFont="1" applyFill="1" applyBorder="1"/>
    <xf numFmtId="5" fontId="25" fillId="0" borderId="2" xfId="35" applyNumberFormat="1" applyFont="1" applyFill="1" applyBorder="1"/>
    <xf numFmtId="165" fontId="25" fillId="0" borderId="1" xfId="35" applyNumberFormat="1" applyFont="1" applyFill="1" applyBorder="1"/>
    <xf numFmtId="165" fontId="25" fillId="0" borderId="3" xfId="36" applyNumberFormat="1" applyFont="1" applyFill="1" applyBorder="1"/>
    <xf numFmtId="37" fontId="46" fillId="0" borderId="0" xfId="35" applyNumberFormat="1" applyFont="1" applyFill="1" applyAlignment="1">
      <alignment vertical="top" wrapText="1"/>
    </xf>
    <xf numFmtId="37" fontId="25" fillId="0" borderId="0" xfId="14" applyNumberFormat="1" applyFont="1" applyFill="1" applyAlignment="1"/>
    <xf numFmtId="37" fontId="26" fillId="0" borderId="0" xfId="35" applyNumberFormat="1" applyFont="1" applyFill="1" applyBorder="1" applyAlignment="1">
      <alignment horizontal="center"/>
    </xf>
    <xf numFmtId="37" fontId="11" fillId="0" borderId="0" xfId="14" applyNumberFormat="1" applyFont="1" applyFill="1" applyBorder="1" applyAlignment="1">
      <alignment horizontal="center" vertical="center"/>
    </xf>
    <xf numFmtId="0" fontId="16" fillId="0" borderId="0" xfId="33" applyFont="1" applyFill="1" applyBorder="1" applyAlignment="1">
      <alignment horizontal="center" wrapText="1"/>
    </xf>
    <xf numFmtId="37" fontId="44" fillId="0" borderId="0" xfId="36" applyNumberFormat="1" applyFont="1" applyFill="1" applyBorder="1" applyAlignment="1">
      <alignment horizontal="right"/>
    </xf>
    <xf numFmtId="5" fontId="25" fillId="0" borderId="2" xfId="36" applyNumberFormat="1" applyFont="1" applyFill="1" applyBorder="1" applyAlignment="1">
      <alignment horizontal="right"/>
    </xf>
    <xf numFmtId="37" fontId="25" fillId="0" borderId="0" xfId="36" applyNumberFormat="1" applyFont="1" applyFill="1" applyBorder="1" applyAlignment="1">
      <alignment horizontal="right"/>
    </xf>
    <xf numFmtId="165" fontId="25" fillId="0" borderId="3" xfId="36" applyNumberFormat="1" applyFont="1" applyFill="1" applyBorder="1" applyAlignment="1">
      <alignment horizontal="right"/>
    </xf>
    <xf numFmtId="0" fontId="9" fillId="0" borderId="0" xfId="33" applyFont="1" applyFill="1" applyBorder="1" applyAlignment="1">
      <alignment wrapText="1"/>
    </xf>
    <xf numFmtId="37" fontId="26" fillId="0" borderId="0" xfId="35" applyNumberFormat="1" applyFont="1" applyFill="1" applyBorder="1" applyAlignment="1">
      <alignment vertical="center"/>
    </xf>
    <xf numFmtId="37" fontId="42" fillId="2" borderId="0" xfId="35" applyNumberFormat="1" applyFont="1" applyFill="1" applyAlignment="1">
      <alignment horizontal="center" vertical="center"/>
    </xf>
    <xf numFmtId="37" fontId="26" fillId="2" borderId="0" xfId="35" applyNumberFormat="1" applyFont="1" applyFill="1"/>
    <xf numFmtId="5" fontId="25" fillId="2" borderId="0" xfId="35" applyNumberFormat="1" applyFont="1" applyFill="1"/>
    <xf numFmtId="37" fontId="25" fillId="2" borderId="0" xfId="35" applyNumberFormat="1" applyFont="1" applyFill="1"/>
    <xf numFmtId="5" fontId="25" fillId="2" borderId="2" xfId="35" applyNumberFormat="1" applyFont="1" applyFill="1" applyBorder="1"/>
    <xf numFmtId="37" fontId="7" fillId="2" borderId="0" xfId="14" applyNumberFormat="1" applyFont="1" applyFill="1" applyAlignment="1"/>
    <xf numFmtId="37" fontId="25" fillId="2" borderId="0" xfId="14" applyNumberFormat="1" applyFont="1" applyFill="1" applyAlignment="1"/>
    <xf numFmtId="37" fontId="7" fillId="2" borderId="0" xfId="14" applyNumberFormat="1" applyFont="1" applyFill="1" applyBorder="1" applyAlignment="1"/>
    <xf numFmtId="37" fontId="25" fillId="2" borderId="8" xfId="35" applyNumberFormat="1" applyFont="1" applyFill="1" applyBorder="1"/>
    <xf numFmtId="165" fontId="25" fillId="2" borderId="1" xfId="35" applyNumberFormat="1" applyFont="1" applyFill="1" applyBorder="1"/>
    <xf numFmtId="37" fontId="15" fillId="0" borderId="8" xfId="0" quotePrefix="1" applyNumberFormat="1" applyFont="1" applyFill="1" applyBorder="1" applyAlignment="1">
      <alignment horizontal="center"/>
    </xf>
    <xf numFmtId="37" fontId="7" fillId="0" borderId="0" xfId="0" applyNumberFormat="1" applyFont="1" applyFill="1" applyBorder="1" applyAlignment="1">
      <alignment horizontal="center" vertical="center" wrapText="1"/>
    </xf>
    <xf numFmtId="37" fontId="7" fillId="2" borderId="0" xfId="0" applyNumberFormat="1" applyFont="1" applyFill="1" applyBorder="1" applyAlignment="1">
      <alignment horizontal="center" vertical="center" wrapText="1"/>
    </xf>
    <xf numFmtId="10" fontId="26" fillId="0" borderId="16" xfId="14" applyNumberFormat="1" applyFont="1" applyFill="1" applyBorder="1" applyAlignment="1">
      <alignment horizontal="center"/>
    </xf>
    <xf numFmtId="10" fontId="26" fillId="0" borderId="0" xfId="14" applyNumberFormat="1" applyFont="1" applyFill="1" applyBorder="1" applyAlignment="1">
      <alignment horizontal="center"/>
    </xf>
    <xf numFmtId="10" fontId="37" fillId="0" borderId="0" xfId="23" applyNumberFormat="1" applyFont="1" applyFill="1" applyBorder="1"/>
    <xf numFmtId="10" fontId="25" fillId="0" borderId="0" xfId="23" applyNumberFormat="1" applyFont="1" applyFill="1" applyBorder="1"/>
    <xf numFmtId="37" fontId="27" fillId="0" borderId="0" xfId="14" applyNumberFormat="1" applyFont="1" applyFill="1" applyBorder="1" applyAlignment="1">
      <alignment horizontal="left"/>
    </xf>
    <xf numFmtId="165" fontId="25" fillId="0" borderId="3" xfId="35" applyNumberFormat="1" applyFont="1" applyFill="1" applyBorder="1"/>
    <xf numFmtId="37" fontId="17" fillId="2" borderId="0" xfId="0" applyNumberFormat="1" applyFont="1" applyFill="1" applyBorder="1" applyAlignment="1">
      <alignment horizontal="center" vertical="center" wrapText="1"/>
    </xf>
    <xf numFmtId="37" fontId="26" fillId="0" borderId="0" xfId="36" applyNumberFormat="1" applyFont="1" applyFill="1" applyBorder="1" applyAlignment="1">
      <alignment horizontal="center" wrapText="1"/>
    </xf>
    <xf numFmtId="37" fontId="36" fillId="2" borderId="0" xfId="0" applyNumberFormat="1" applyFont="1" applyFill="1" applyBorder="1"/>
    <xf numFmtId="37" fontId="36" fillId="2" borderId="16" xfId="0" applyNumberFormat="1" applyFont="1" applyFill="1" applyBorder="1"/>
    <xf numFmtId="37" fontId="36" fillId="2" borderId="9" xfId="0" applyNumberFormat="1" applyFont="1" applyFill="1" applyBorder="1"/>
    <xf numFmtId="5" fontId="36" fillId="2" borderId="27" xfId="0" applyNumberFormat="1" applyFont="1" applyFill="1" applyBorder="1"/>
    <xf numFmtId="5" fontId="36" fillId="2" borderId="2" xfId="0" applyNumberFormat="1" applyFont="1" applyFill="1" applyBorder="1"/>
    <xf numFmtId="5" fontId="36" fillId="2" borderId="30" xfId="0" applyNumberFormat="1" applyFont="1" applyFill="1" applyBorder="1"/>
    <xf numFmtId="37" fontId="25" fillId="0" borderId="0" xfId="0" applyNumberFormat="1" applyFont="1" applyFill="1" applyAlignment="1">
      <alignment horizontal="right" vertical="top" wrapText="1"/>
    </xf>
    <xf numFmtId="37" fontId="25" fillId="0" borderId="0" xfId="0" applyNumberFormat="1" applyFont="1" applyFill="1" applyBorder="1"/>
    <xf numFmtId="37" fontId="57" fillId="0" borderId="0" xfId="0" quotePrefix="1" applyNumberFormat="1" applyFont="1" applyFill="1" applyAlignment="1">
      <alignment horizontal="right"/>
    </xf>
    <xf numFmtId="37" fontId="43" fillId="0" borderId="0" xfId="0" applyNumberFormat="1" applyFont="1" applyFill="1"/>
    <xf numFmtId="37" fontId="58" fillId="0" borderId="0" xfId="0" applyNumberFormat="1" applyFont="1" applyFill="1" applyAlignment="1">
      <alignment horizontal="right"/>
    </xf>
    <xf numFmtId="37" fontId="25" fillId="0" borderId="0" xfId="0" applyNumberFormat="1" applyFont="1" applyFill="1" applyAlignment="1">
      <alignment vertical="center"/>
    </xf>
    <xf numFmtId="37" fontId="59" fillId="0" borderId="1" xfId="0" applyNumberFormat="1" applyFont="1" applyFill="1" applyBorder="1" applyAlignment="1">
      <alignment vertical="center"/>
    </xf>
    <xf numFmtId="37" fontId="59" fillId="0" borderId="1" xfId="0" applyNumberFormat="1" applyFont="1" applyFill="1" applyBorder="1" applyAlignment="1">
      <alignment horizontal="center" vertical="center"/>
    </xf>
    <xf numFmtId="37" fontId="25" fillId="0" borderId="0" xfId="0" applyNumberFormat="1" applyFont="1" applyFill="1" applyBorder="1" applyAlignment="1">
      <alignment vertical="center"/>
    </xf>
    <xf numFmtId="37" fontId="30" fillId="0" borderId="1" xfId="0" quotePrefix="1" applyNumberFormat="1" applyFont="1" applyFill="1" applyBorder="1" applyAlignment="1">
      <alignment horizontal="center"/>
    </xf>
    <xf numFmtId="37" fontId="25" fillId="0" borderId="1" xfId="0" applyNumberFormat="1" applyFont="1" applyFill="1" applyBorder="1" applyAlignment="1">
      <alignment vertical="center"/>
    </xf>
    <xf numFmtId="37" fontId="59" fillId="0" borderId="0" xfId="0" applyNumberFormat="1" applyFont="1" applyFill="1" applyBorder="1" applyAlignment="1">
      <alignment horizontal="center" vertical="center"/>
    </xf>
    <xf numFmtId="37" fontId="60" fillId="2" borderId="27" xfId="0" applyNumberFormat="1" applyFont="1" applyFill="1" applyBorder="1" applyAlignment="1">
      <alignment horizontal="center" vertical="center"/>
    </xf>
    <xf numFmtId="37" fontId="60" fillId="2" borderId="2" xfId="0" applyNumberFormat="1" applyFont="1" applyFill="1" applyBorder="1" applyAlignment="1">
      <alignment horizontal="center" vertical="center"/>
    </xf>
    <xf numFmtId="37" fontId="60" fillId="2" borderId="30" xfId="0" applyNumberFormat="1" applyFont="1" applyFill="1" applyBorder="1" applyAlignment="1">
      <alignment horizontal="center" vertical="center"/>
    </xf>
    <xf numFmtId="37" fontId="26" fillId="0" borderId="0" xfId="0" applyNumberFormat="1" applyFont="1" applyFill="1" applyAlignment="1">
      <alignment vertical="center"/>
    </xf>
    <xf numFmtId="37" fontId="26" fillId="0" borderId="0" xfId="0" applyNumberFormat="1" applyFont="1" applyFill="1" applyBorder="1" applyAlignment="1">
      <alignment vertical="center"/>
    </xf>
    <xf numFmtId="37" fontId="30" fillId="0" borderId="0" xfId="0" applyNumberFormat="1" applyFont="1" applyFill="1" applyBorder="1" applyAlignment="1">
      <alignment horizontal="center" vertical="center" wrapText="1"/>
    </xf>
    <xf numFmtId="37" fontId="26" fillId="0" borderId="9" xfId="0" applyNumberFormat="1" applyFont="1" applyFill="1" applyBorder="1" applyAlignment="1">
      <alignment vertical="center"/>
    </xf>
    <xf numFmtId="37" fontId="26" fillId="0" borderId="0" xfId="0" applyNumberFormat="1" applyFont="1" applyFill="1" applyAlignment="1"/>
    <xf numFmtId="37" fontId="30" fillId="0" borderId="0" xfId="0" applyNumberFormat="1" applyFont="1" applyFill="1" applyBorder="1" applyAlignment="1">
      <alignment horizontal="center"/>
    </xf>
    <xf numFmtId="37" fontId="26" fillId="0" borderId="0" xfId="0" applyNumberFormat="1" applyFont="1" applyFill="1" applyBorder="1" applyAlignment="1"/>
    <xf numFmtId="37" fontId="30" fillId="0" borderId="0" xfId="0" applyNumberFormat="1" applyFont="1" applyFill="1" applyBorder="1" applyAlignment="1"/>
    <xf numFmtId="37" fontId="30" fillId="0" borderId="2" xfId="0" applyNumberFormat="1" applyFont="1" applyFill="1" applyBorder="1" applyAlignment="1">
      <alignment horizontal="center"/>
    </xf>
    <xf numFmtId="37" fontId="35" fillId="0" borderId="0" xfId="0" applyNumberFormat="1" applyFont="1" applyFill="1" applyBorder="1" applyAlignment="1">
      <alignment horizontal="center" wrapText="1"/>
    </xf>
    <xf numFmtId="37" fontId="26" fillId="0" borderId="0" xfId="0" applyNumberFormat="1" applyFont="1" applyFill="1" applyAlignment="1">
      <alignment horizontal="center" wrapText="1"/>
    </xf>
    <xf numFmtId="37" fontId="26" fillId="0" borderId="1" xfId="0" applyNumberFormat="1" applyFont="1" applyFill="1" applyBorder="1" applyAlignment="1">
      <alignment horizontal="center" wrapText="1"/>
    </xf>
    <xf numFmtId="37" fontId="26" fillId="0" borderId="0" xfId="0" applyNumberFormat="1" applyFont="1" applyFill="1" applyBorder="1" applyAlignment="1">
      <alignment horizontal="center" wrapText="1"/>
    </xf>
    <xf numFmtId="37" fontId="25" fillId="0" borderId="1" xfId="0" applyNumberFormat="1" applyFont="1" applyFill="1" applyBorder="1" applyAlignment="1">
      <alignment horizontal="center" wrapText="1"/>
    </xf>
    <xf numFmtId="37" fontId="36" fillId="2" borderId="27" xfId="0" applyNumberFormat="1" applyFont="1" applyFill="1" applyBorder="1" applyAlignment="1">
      <alignment horizontal="center" wrapText="1"/>
    </xf>
    <xf numFmtId="37" fontId="36" fillId="2" borderId="2" xfId="0" applyNumberFormat="1" applyFont="1" applyFill="1" applyBorder="1" applyAlignment="1">
      <alignment horizontal="center" wrapText="1"/>
    </xf>
    <xf numFmtId="37" fontId="36" fillId="2" borderId="30" xfId="0" applyNumberFormat="1" applyFont="1" applyFill="1" applyBorder="1" applyAlignment="1">
      <alignment horizontal="center" wrapText="1"/>
    </xf>
    <xf numFmtId="37" fontId="36" fillId="0" borderId="0" xfId="0" applyNumberFormat="1" applyFont="1" applyFill="1" applyAlignment="1">
      <alignment horizontal="center" vertical="center" wrapText="1"/>
    </xf>
    <xf numFmtId="37" fontId="36" fillId="0" borderId="0" xfId="0" applyNumberFormat="1" applyFont="1" applyFill="1" applyBorder="1" applyAlignment="1">
      <alignment horizontal="center" vertical="center" wrapText="1"/>
    </xf>
    <xf numFmtId="37" fontId="63" fillId="0" borderId="0" xfId="0" applyNumberFormat="1" applyFont="1" applyFill="1" applyBorder="1" applyAlignment="1">
      <alignment horizontal="center" vertical="center" wrapText="1"/>
    </xf>
    <xf numFmtId="37" fontId="36" fillId="2" borderId="9" xfId="0" applyNumberFormat="1" applyFont="1" applyFill="1" applyBorder="1" applyAlignment="1">
      <alignment horizontal="center" vertical="center" wrapText="1"/>
    </xf>
    <xf numFmtId="37" fontId="36" fillId="2" borderId="0" xfId="0" applyNumberFormat="1" applyFont="1" applyFill="1" applyBorder="1" applyAlignment="1">
      <alignment horizontal="center" vertical="center" wrapText="1"/>
    </xf>
    <xf numFmtId="37" fontId="36" fillId="2" borderId="16" xfId="0" applyNumberFormat="1" applyFont="1" applyFill="1" applyBorder="1" applyAlignment="1">
      <alignment horizontal="center" vertical="center" wrapText="1"/>
    </xf>
    <xf numFmtId="5" fontId="25" fillId="0" borderId="0" xfId="0" applyNumberFormat="1" applyFont="1" applyFill="1"/>
    <xf numFmtId="5" fontId="25" fillId="0" borderId="0" xfId="0" applyNumberFormat="1" applyFont="1" applyFill="1" applyBorder="1"/>
    <xf numFmtId="5" fontId="25" fillId="0" borderId="0" xfId="14" applyNumberFormat="1" applyFont="1" applyFill="1"/>
    <xf numFmtId="5" fontId="36" fillId="2" borderId="9" xfId="14" applyNumberFormat="1" applyFont="1" applyFill="1" applyBorder="1"/>
    <xf numFmtId="5" fontId="36" fillId="2" borderId="0" xfId="0" applyNumberFormat="1" applyFont="1" applyFill="1" applyBorder="1"/>
    <xf numFmtId="5" fontId="36" fillId="2" borderId="16" xfId="0" applyNumberFormat="1" applyFont="1" applyFill="1" applyBorder="1"/>
    <xf numFmtId="37" fontId="25" fillId="0" borderId="0" xfId="14" applyNumberFormat="1" applyFont="1" applyFill="1"/>
    <xf numFmtId="37" fontId="36" fillId="2" borderId="9" xfId="14" applyNumberFormat="1" applyFont="1" applyFill="1" applyBorder="1"/>
    <xf numFmtId="5" fontId="25" fillId="0" borderId="2" xfId="0" applyNumberFormat="1" applyFont="1" applyFill="1" applyBorder="1"/>
    <xf numFmtId="37" fontId="25" fillId="0" borderId="0" xfId="0" applyNumberFormat="1" applyFont="1" applyFill="1" applyAlignment="1">
      <alignment horizontal="right"/>
    </xf>
    <xf numFmtId="37" fontId="25" fillId="0" borderId="0" xfId="0" applyNumberFormat="1" applyFont="1" applyFill="1" applyProtection="1">
      <protection locked="0"/>
    </xf>
    <xf numFmtId="37" fontId="54" fillId="0" borderId="0" xfId="0" applyNumberFormat="1" applyFont="1" applyFill="1" applyAlignment="1">
      <alignment horizontal="left" vertical="top"/>
    </xf>
    <xf numFmtId="37" fontId="54" fillId="0" borderId="0" xfId="0" applyNumberFormat="1" applyFont="1" applyFill="1" applyAlignment="1"/>
    <xf numFmtId="37" fontId="47" fillId="0" borderId="0" xfId="0" applyNumberFormat="1" applyFont="1" applyFill="1" applyAlignment="1">
      <alignment vertical="top"/>
    </xf>
    <xf numFmtId="5" fontId="25" fillId="0" borderId="3" xfId="0" applyNumberFormat="1" applyFont="1" applyFill="1" applyBorder="1"/>
    <xf numFmtId="37" fontId="46" fillId="0" borderId="0" xfId="0" applyNumberFormat="1" applyFont="1" applyFill="1" applyAlignment="1"/>
    <xf numFmtId="37" fontId="44" fillId="0" borderId="0" xfId="0" applyNumberFormat="1" applyFont="1" applyFill="1" applyAlignment="1">
      <alignment horizontal="right"/>
    </xf>
    <xf numFmtId="37" fontId="44" fillId="0" borderId="0" xfId="0" applyNumberFormat="1" applyFont="1" applyFill="1"/>
    <xf numFmtId="37" fontId="46" fillId="0" borderId="0" xfId="0" applyNumberFormat="1" applyFont="1" applyFill="1" applyAlignment="1">
      <alignment horizontal="left"/>
    </xf>
    <xf numFmtId="37" fontId="25" fillId="0" borderId="0" xfId="0" applyNumberFormat="1" applyFont="1" applyFill="1" applyAlignment="1">
      <alignment vertical="top"/>
    </xf>
    <xf numFmtId="37" fontId="25" fillId="0" borderId="0" xfId="0" applyNumberFormat="1" applyFont="1" applyFill="1" applyBorder="1" applyAlignment="1">
      <alignment vertical="top"/>
    </xf>
    <xf numFmtId="37" fontId="25" fillId="0" borderId="0" xfId="0" applyNumberFormat="1" applyFont="1" applyFill="1" applyAlignment="1">
      <alignment horizontal="center" vertical="top"/>
    </xf>
    <xf numFmtId="37" fontId="44" fillId="0" borderId="0" xfId="0" applyNumberFormat="1" applyFont="1" applyFill="1" applyBorder="1" applyAlignment="1">
      <alignment vertical="top"/>
    </xf>
    <xf numFmtId="37" fontId="44" fillId="0" borderId="0" xfId="0" applyNumberFormat="1" applyFont="1" applyFill="1" applyAlignment="1">
      <alignment vertical="top"/>
    </xf>
    <xf numFmtId="164" fontId="25" fillId="0" borderId="0" xfId="23" applyNumberFormat="1" applyFont="1" applyFill="1"/>
    <xf numFmtId="37" fontId="36" fillId="0" borderId="0" xfId="0" quotePrefix="1" applyNumberFormat="1" applyFont="1" applyFill="1" applyBorder="1" applyAlignment="1">
      <alignment horizontal="center" vertical="center" wrapText="1"/>
    </xf>
    <xf numFmtId="37" fontId="16" fillId="0" borderId="0" xfId="0" applyNumberFormat="1" applyFont="1" applyFill="1" applyBorder="1" applyAlignment="1">
      <alignment horizontal="center" wrapText="1"/>
    </xf>
    <xf numFmtId="37" fontId="30" fillId="0" borderId="8" xfId="35" applyNumberFormat="1" applyFont="1" applyFill="1" applyBorder="1" applyAlignment="1">
      <alignment horizontal="center"/>
    </xf>
    <xf numFmtId="37" fontId="26" fillId="2" borderId="0" xfId="35" applyNumberFormat="1" applyFont="1" applyFill="1" applyAlignment="1">
      <alignment horizontal="center" wrapText="1"/>
    </xf>
    <xf numFmtId="37" fontId="26" fillId="2" borderId="0" xfId="35" applyNumberFormat="1" applyFont="1" applyFill="1" applyBorder="1" applyAlignment="1">
      <alignment horizontal="center" wrapText="1"/>
    </xf>
    <xf numFmtId="37" fontId="11" fillId="0" borderId="0" xfId="14" applyNumberFormat="1" applyFont="1" applyFill="1" applyBorder="1" applyAlignment="1">
      <alignment horizontal="center" wrapText="1"/>
    </xf>
    <xf numFmtId="37" fontId="11" fillId="0" borderId="0" xfId="14" applyNumberFormat="1" applyFont="1" applyFill="1" applyBorder="1" applyAlignment="1">
      <alignment horizontal="center" vertical="center" wrapText="1"/>
    </xf>
    <xf numFmtId="0" fontId="11" fillId="0" borderId="0" xfId="33" applyFont="1" applyFill="1" applyBorder="1" applyAlignment="1">
      <alignment horizontal="center" vertical="center" wrapText="1"/>
    </xf>
    <xf numFmtId="0" fontId="25" fillId="0" borderId="9" xfId="33" applyFont="1" applyFill="1" applyBorder="1" applyAlignment="1">
      <alignment horizontal="center" vertical="top" wrapText="1"/>
    </xf>
    <xf numFmtId="0" fontId="16" fillId="0" borderId="9" xfId="33" applyFont="1" applyFill="1" applyBorder="1" applyAlignment="1">
      <alignment horizontal="center" wrapText="1"/>
    </xf>
    <xf numFmtId="5" fontId="7" fillId="0" borderId="9" xfId="33" applyNumberFormat="1" applyFont="1" applyFill="1" applyBorder="1"/>
    <xf numFmtId="5" fontId="7" fillId="0" borderId="16" xfId="33" applyNumberFormat="1" applyFont="1" applyFill="1" applyBorder="1"/>
    <xf numFmtId="37" fontId="7" fillId="0" borderId="9" xfId="33" applyNumberFormat="1" applyFont="1" applyFill="1" applyBorder="1"/>
    <xf numFmtId="0" fontId="40" fillId="0" borderId="23" xfId="33" applyFont="1" applyFill="1" applyBorder="1" applyAlignment="1">
      <alignment horizontal="center" vertical="center" wrapText="1"/>
    </xf>
    <xf numFmtId="5" fontId="8" fillId="0" borderId="1" xfId="33" applyNumberFormat="1" applyFont="1" applyFill="1" applyBorder="1"/>
    <xf numFmtId="5" fontId="8" fillId="0" borderId="26" xfId="33" applyNumberFormat="1" applyFont="1" applyFill="1" applyBorder="1"/>
    <xf numFmtId="37" fontId="16" fillId="0" borderId="0" xfId="33" applyNumberFormat="1" applyFont="1" applyFill="1"/>
    <xf numFmtId="5" fontId="7" fillId="0" borderId="0" xfId="33" applyNumberFormat="1" applyFont="1" applyFill="1"/>
    <xf numFmtId="0" fontId="7" fillId="0" borderId="8" xfId="33" applyFont="1" applyFill="1" applyBorder="1"/>
    <xf numFmtId="37" fontId="7" fillId="0" borderId="39" xfId="33" applyNumberFormat="1" applyFont="1" applyFill="1" applyBorder="1"/>
    <xf numFmtId="37" fontId="30" fillId="0" borderId="0" xfId="35" applyNumberFormat="1" applyFont="1" applyFill="1" applyAlignment="1">
      <alignment wrapText="1"/>
    </xf>
    <xf numFmtId="37" fontId="30" fillId="0" borderId="0" xfId="35" applyNumberFormat="1" applyFont="1" applyFill="1" applyAlignment="1">
      <alignment vertical="center" wrapText="1"/>
    </xf>
    <xf numFmtId="37" fontId="54" fillId="0" borderId="0" xfId="36" applyNumberFormat="1" applyFont="1" applyFill="1" applyBorder="1" applyAlignment="1">
      <alignment horizontal="left"/>
    </xf>
    <xf numFmtId="37" fontId="7" fillId="0" borderId="0" xfId="13" applyNumberFormat="1" applyFont="1" applyFill="1" applyBorder="1" applyAlignment="1">
      <alignment vertical="top"/>
    </xf>
    <xf numFmtId="37" fontId="36" fillId="0" borderId="0" xfId="0" applyNumberFormat="1" applyFont="1" applyFill="1" applyBorder="1" applyAlignment="1">
      <alignment horizontal="center" vertical="center"/>
    </xf>
    <xf numFmtId="37" fontId="17" fillId="0" borderId="9" xfId="0" applyNumberFormat="1" applyFont="1" applyFill="1" applyBorder="1" applyAlignment="1">
      <alignment horizontal="center" vertical="center" wrapText="1"/>
    </xf>
    <xf numFmtId="37" fontId="11" fillId="0" borderId="16" xfId="0" applyNumberFormat="1" applyFont="1" applyFill="1" applyBorder="1" applyAlignment="1">
      <alignment horizontal="center" vertical="center"/>
    </xf>
    <xf numFmtId="37" fontId="17" fillId="0" borderId="9" xfId="0" applyNumberFormat="1" applyFont="1" applyFill="1" applyBorder="1" applyAlignment="1">
      <alignment horizontal="center" wrapText="1"/>
    </xf>
    <xf numFmtId="37" fontId="7" fillId="0" borderId="16" xfId="0" applyNumberFormat="1" applyFont="1" applyFill="1" applyBorder="1"/>
    <xf numFmtId="5" fontId="7" fillId="0" borderId="9" xfId="0" applyNumberFormat="1" applyFont="1" applyFill="1" applyBorder="1" applyAlignment="1"/>
    <xf numFmtId="5" fontId="16" fillId="0" borderId="16" xfId="0" applyNumberFormat="1" applyFont="1" applyFill="1" applyBorder="1"/>
    <xf numFmtId="37" fontId="7" fillId="0" borderId="9" xfId="0" applyNumberFormat="1" applyFont="1" applyFill="1" applyBorder="1" applyAlignment="1"/>
    <xf numFmtId="37" fontId="16" fillId="0" borderId="16" xfId="0" applyNumberFormat="1" applyFont="1" applyFill="1" applyBorder="1"/>
    <xf numFmtId="5" fontId="7" fillId="0" borderId="27" xfId="0" applyNumberFormat="1" applyFont="1" applyFill="1" applyBorder="1" applyAlignment="1"/>
    <xf numFmtId="5" fontId="16" fillId="0" borderId="30" xfId="0" applyNumberFormat="1" applyFont="1" applyFill="1" applyBorder="1"/>
    <xf numFmtId="5" fontId="7" fillId="0" borderId="14" xfId="0" applyNumberFormat="1" applyFont="1" applyFill="1" applyBorder="1" applyAlignment="1"/>
    <xf numFmtId="5" fontId="16" fillId="0" borderId="15" xfId="0" applyNumberFormat="1" applyFont="1" applyFill="1" applyBorder="1"/>
    <xf numFmtId="37" fontId="17" fillId="0" borderId="9" xfId="0" applyNumberFormat="1" applyFont="1" applyFill="1" applyBorder="1" applyAlignment="1">
      <alignment horizontal="center" vertical="center"/>
    </xf>
    <xf numFmtId="37" fontId="17" fillId="0" borderId="16" xfId="0" applyNumberFormat="1" applyFont="1" applyFill="1" applyBorder="1" applyAlignment="1">
      <alignment horizontal="center" vertical="center"/>
    </xf>
    <xf numFmtId="37" fontId="14" fillId="0" borderId="9" xfId="0" applyNumberFormat="1" applyFont="1" applyFill="1" applyBorder="1"/>
    <xf numFmtId="37" fontId="14" fillId="0" borderId="16" xfId="0" applyNumberFormat="1" applyFont="1" applyFill="1" applyBorder="1"/>
    <xf numFmtId="5" fontId="7" fillId="0" borderId="9" xfId="0" applyNumberFormat="1" applyFont="1" applyFill="1" applyBorder="1"/>
    <xf numFmtId="5" fontId="7" fillId="0" borderId="16" xfId="0" applyNumberFormat="1" applyFont="1" applyFill="1" applyBorder="1" applyAlignment="1"/>
    <xf numFmtId="37" fontId="7" fillId="0" borderId="9" xfId="0" applyNumberFormat="1" applyFont="1" applyFill="1" applyBorder="1"/>
    <xf numFmtId="37" fontId="7" fillId="0" borderId="16" xfId="0" applyNumberFormat="1" applyFont="1" applyFill="1" applyBorder="1" applyAlignment="1"/>
    <xf numFmtId="5" fontId="7" fillId="0" borderId="27" xfId="0" applyNumberFormat="1" applyFont="1" applyFill="1" applyBorder="1"/>
    <xf numFmtId="5" fontId="7" fillId="0" borderId="30" xfId="0" applyNumberFormat="1" applyFont="1" applyFill="1" applyBorder="1" applyAlignment="1"/>
    <xf numFmtId="5" fontId="7" fillId="0" borderId="14" xfId="0" applyNumberFormat="1" applyFont="1" applyFill="1" applyBorder="1"/>
    <xf numFmtId="5" fontId="7" fillId="0" borderId="15" xfId="0" applyNumberFormat="1" applyFont="1" applyFill="1" applyBorder="1" applyAlignment="1"/>
    <xf numFmtId="37" fontId="7" fillId="0" borderId="8" xfId="33" applyNumberFormat="1" applyFont="1" applyFill="1" applyBorder="1"/>
    <xf numFmtId="0" fontId="15" fillId="0" borderId="29" xfId="33" applyFont="1" applyFill="1" applyBorder="1" applyAlignment="1">
      <alignment horizontal="center" wrapText="1"/>
    </xf>
    <xf numFmtId="0" fontId="25" fillId="0" borderId="16" xfId="33" applyFont="1" applyFill="1" applyBorder="1" applyAlignment="1">
      <alignment horizontal="center" vertical="top" wrapText="1"/>
    </xf>
    <xf numFmtId="0" fontId="11" fillId="0" borderId="9" xfId="33" applyFont="1" applyFill="1" applyBorder="1" applyAlignment="1">
      <alignment horizontal="center" vertical="center" wrapText="1"/>
    </xf>
    <xf numFmtId="0" fontId="25" fillId="0" borderId="16" xfId="33" applyFont="1" applyFill="1" applyBorder="1" applyAlignment="1">
      <alignment horizontal="center" vertical="center" wrapText="1"/>
    </xf>
    <xf numFmtId="0" fontId="7" fillId="0" borderId="9" xfId="33" applyFont="1" applyFill="1" applyBorder="1"/>
    <xf numFmtId="5" fontId="7" fillId="0" borderId="27" xfId="33" applyNumberFormat="1" applyFont="1" applyFill="1" applyBorder="1"/>
    <xf numFmtId="5" fontId="7" fillId="0" borderId="30" xfId="33" applyNumberFormat="1" applyFont="1" applyFill="1" applyBorder="1"/>
    <xf numFmtId="37" fontId="7" fillId="0" borderId="17" xfId="33" applyNumberFormat="1" applyFont="1" applyFill="1" applyBorder="1"/>
    <xf numFmtId="37" fontId="7" fillId="0" borderId="18" xfId="33" applyNumberFormat="1" applyFont="1" applyFill="1" applyBorder="1"/>
    <xf numFmtId="5" fontId="8" fillId="0" borderId="14" xfId="33" applyNumberFormat="1" applyFont="1" applyFill="1" applyBorder="1"/>
    <xf numFmtId="5" fontId="8" fillId="0" borderId="15" xfId="33" applyNumberFormat="1" applyFont="1" applyFill="1" applyBorder="1"/>
    <xf numFmtId="37" fontId="26" fillId="0" borderId="11" xfId="35" applyNumberFormat="1" applyFont="1" applyFill="1" applyBorder="1" applyAlignment="1">
      <alignment horizontal="center"/>
    </xf>
    <xf numFmtId="37" fontId="44" fillId="2" borderId="9" xfId="0" applyNumberFormat="1" applyFont="1" applyFill="1" applyBorder="1" applyAlignment="1">
      <alignment horizontal="center" wrapText="1"/>
    </xf>
    <xf numFmtId="37" fontId="44" fillId="2" borderId="0" xfId="0" applyNumberFormat="1" applyFont="1" applyFill="1" applyBorder="1" applyAlignment="1">
      <alignment horizontal="center" wrapText="1"/>
    </xf>
    <xf numFmtId="37" fontId="44" fillId="2" borderId="16" xfId="0" applyNumberFormat="1" applyFont="1" applyFill="1" applyBorder="1" applyAlignment="1">
      <alignment horizontal="center" wrapText="1"/>
    </xf>
    <xf numFmtId="37" fontId="44" fillId="2" borderId="17" xfId="0" applyNumberFormat="1" applyFont="1" applyFill="1" applyBorder="1" applyAlignment="1">
      <alignment horizontal="center" wrapText="1"/>
    </xf>
    <xf numFmtId="37" fontId="44" fillId="2" borderId="8" xfId="0" applyNumberFormat="1" applyFont="1" applyFill="1" applyBorder="1" applyAlignment="1">
      <alignment horizontal="center" wrapText="1"/>
    </xf>
    <xf numFmtId="37" fontId="44" fillId="2" borderId="18" xfId="0" applyNumberFormat="1" applyFont="1" applyFill="1" applyBorder="1" applyAlignment="1">
      <alignment horizontal="center" wrapText="1"/>
    </xf>
    <xf numFmtId="37" fontId="62" fillId="0" borderId="3" xfId="0" applyNumberFormat="1" applyFont="1" applyFill="1" applyBorder="1" applyAlignment="1">
      <alignment horizontal="center" wrapText="1"/>
    </xf>
    <xf numFmtId="37" fontId="30" fillId="0" borderId="28" xfId="0" applyNumberFormat="1" applyFont="1" applyFill="1" applyBorder="1" applyAlignment="1">
      <alignment horizontal="center" vertical="center"/>
    </xf>
    <xf numFmtId="37" fontId="30" fillId="0" borderId="28" xfId="0" applyNumberFormat="1" applyFont="1" applyFill="1" applyBorder="1" applyAlignment="1">
      <alignment horizontal="center" vertical="center" wrapText="1"/>
    </xf>
    <xf numFmtId="37" fontId="30" fillId="0" borderId="8" xfId="0" applyNumberFormat="1" applyFont="1" applyFill="1" applyBorder="1" applyAlignment="1">
      <alignment horizontal="center"/>
    </xf>
    <xf numFmtId="37" fontId="58" fillId="0" borderId="0" xfId="0" applyNumberFormat="1" applyFont="1" applyFill="1" applyBorder="1" applyAlignment="1">
      <alignment horizontal="center" wrapText="1"/>
    </xf>
    <xf numFmtId="37" fontId="44" fillId="0" borderId="0" xfId="0" applyNumberFormat="1" applyFont="1" applyFill="1" applyBorder="1" applyAlignment="1">
      <alignment horizontal="center" wrapText="1"/>
    </xf>
    <xf numFmtId="37" fontId="30" fillId="0" borderId="28" xfId="0" quotePrefix="1" applyNumberFormat="1" applyFont="1" applyFill="1" applyBorder="1" applyAlignment="1">
      <alignment horizontal="center" vertical="center"/>
    </xf>
    <xf numFmtId="37" fontId="26" fillId="0" borderId="11" xfId="0" applyNumberFormat="1" applyFont="1" applyFill="1" applyBorder="1" applyAlignment="1">
      <alignment horizontal="center" wrapText="1"/>
    </xf>
    <xf numFmtId="37" fontId="26" fillId="0" borderId="1" xfId="0" applyNumberFormat="1" applyFont="1" applyFill="1" applyBorder="1" applyAlignment="1">
      <alignment horizontal="center" wrapText="1"/>
    </xf>
    <xf numFmtId="37" fontId="25" fillId="0" borderId="0" xfId="0" applyNumberFormat="1" applyFont="1" applyFill="1" applyAlignment="1">
      <alignment horizontal="left" vertical="top" wrapText="1"/>
    </xf>
    <xf numFmtId="37" fontId="16" fillId="0" borderId="0" xfId="0" applyNumberFormat="1" applyFont="1" applyFill="1" applyBorder="1" applyAlignment="1">
      <alignment horizontal="center" wrapText="1"/>
    </xf>
    <xf numFmtId="37" fontId="7" fillId="0" borderId="0" xfId="0" applyNumberFormat="1" applyFont="1" applyFill="1" applyAlignment="1">
      <alignment horizontal="left" vertical="top" wrapText="1"/>
    </xf>
    <xf numFmtId="37" fontId="52" fillId="0" borderId="10" xfId="35" applyNumberFormat="1" applyFont="1" applyFill="1" applyBorder="1" applyAlignment="1">
      <alignment horizontal="center" wrapText="1"/>
    </xf>
    <xf numFmtId="37" fontId="52" fillId="0" borderId="11" xfId="35" applyNumberFormat="1" applyFont="1" applyFill="1" applyBorder="1" applyAlignment="1">
      <alignment horizontal="center" wrapText="1"/>
    </xf>
    <xf numFmtId="37" fontId="52" fillId="0" borderId="31" xfId="35" applyNumberFormat="1" applyFont="1" applyFill="1" applyBorder="1" applyAlignment="1">
      <alignment horizontal="center" wrapText="1"/>
    </xf>
    <xf numFmtId="37" fontId="16" fillId="0" borderId="10" xfId="0" applyNumberFormat="1" applyFont="1" applyFill="1" applyBorder="1" applyAlignment="1">
      <alignment horizontal="center" wrapText="1"/>
    </xf>
    <xf numFmtId="37" fontId="16" fillId="0" borderId="11" xfId="0" applyNumberFormat="1" applyFont="1" applyFill="1" applyBorder="1" applyAlignment="1">
      <alignment horizontal="center" wrapText="1"/>
    </xf>
    <xf numFmtId="37" fontId="16" fillId="0" borderId="31" xfId="0" applyNumberFormat="1" applyFont="1" applyFill="1" applyBorder="1" applyAlignment="1">
      <alignment horizontal="center" wrapText="1"/>
    </xf>
    <xf numFmtId="37" fontId="46" fillId="0" borderId="0" xfId="0" applyNumberFormat="1" applyFont="1" applyFill="1" applyAlignment="1">
      <alignment horizontal="left" vertical="top" wrapText="1"/>
    </xf>
    <xf numFmtId="37" fontId="17" fillId="2" borderId="0" xfId="0" applyNumberFormat="1" applyFont="1" applyFill="1" applyBorder="1" applyAlignment="1">
      <alignment horizontal="center" vertical="center" wrapText="1"/>
    </xf>
    <xf numFmtId="37" fontId="30" fillId="0" borderId="8" xfId="35" applyNumberFormat="1" applyFont="1" applyFill="1" applyBorder="1" applyAlignment="1">
      <alignment horizontal="center" wrapText="1"/>
    </xf>
    <xf numFmtId="37" fontId="59" fillId="0" borderId="8" xfId="35" applyNumberFormat="1" applyFont="1" applyFill="1" applyBorder="1" applyAlignment="1">
      <alignment horizontal="center" vertical="center" wrapText="1"/>
    </xf>
    <xf numFmtId="37" fontId="26" fillId="0" borderId="11" xfId="35" applyNumberFormat="1" applyFont="1" applyFill="1" applyBorder="1" applyAlignment="1">
      <alignment horizontal="center" wrapText="1"/>
    </xf>
    <xf numFmtId="37" fontId="26" fillId="0" borderId="0" xfId="35" applyNumberFormat="1" applyFont="1" applyFill="1" applyBorder="1" applyAlignment="1">
      <alignment horizontal="center" wrapText="1"/>
    </xf>
    <xf numFmtId="37" fontId="30" fillId="0" borderId="8" xfId="35" applyNumberFormat="1" applyFont="1" applyFill="1" applyBorder="1" applyAlignment="1">
      <alignment horizontal="center"/>
    </xf>
    <xf numFmtId="37" fontId="26" fillId="0" borderId="8" xfId="35" applyNumberFormat="1" applyFont="1" applyFill="1" applyBorder="1" applyAlignment="1">
      <alignment horizontal="center"/>
    </xf>
    <xf numFmtId="37" fontId="62" fillId="2" borderId="11" xfId="35" applyNumberFormat="1" applyFont="1" applyFill="1" applyBorder="1" applyAlignment="1">
      <alignment horizontal="center" wrapText="1"/>
    </xf>
    <xf numFmtId="37" fontId="62" fillId="2" borderId="0" xfId="35" applyNumberFormat="1" applyFont="1" applyFill="1" applyBorder="1" applyAlignment="1">
      <alignment horizontal="center" wrapText="1"/>
    </xf>
    <xf numFmtId="37" fontId="25" fillId="0" borderId="0" xfId="36" applyNumberFormat="1" applyFont="1" applyFill="1" applyBorder="1" applyAlignment="1">
      <alignment horizontal="center" wrapText="1"/>
    </xf>
    <xf numFmtId="37" fontId="16" fillId="0" borderId="0" xfId="14" applyNumberFormat="1" applyFont="1" applyFill="1" applyBorder="1" applyAlignment="1">
      <alignment horizontal="center" wrapText="1"/>
    </xf>
    <xf numFmtId="37" fontId="11" fillId="0" borderId="0" xfId="14" applyNumberFormat="1" applyFont="1" applyFill="1" applyBorder="1" applyAlignment="1">
      <alignment horizontal="center" vertical="center" wrapText="1"/>
    </xf>
    <xf numFmtId="0" fontId="15" fillId="0" borderId="36" xfId="33" applyFont="1" applyFill="1" applyBorder="1" applyAlignment="1">
      <alignment horizontal="center" wrapText="1"/>
    </xf>
    <xf numFmtId="0" fontId="15" fillId="0" borderId="28" xfId="33" applyFont="1" applyFill="1" applyBorder="1" applyAlignment="1">
      <alignment horizontal="center" wrapText="1"/>
    </xf>
    <xf numFmtId="0" fontId="15" fillId="0" borderId="35" xfId="33" applyFont="1" applyFill="1" applyBorder="1" applyAlignment="1">
      <alignment horizontal="center" wrapText="1"/>
    </xf>
    <xf numFmtId="37" fontId="11" fillId="0" borderId="0" xfId="14" applyNumberFormat="1" applyFont="1" applyFill="1" applyBorder="1" applyAlignment="1">
      <alignment horizontal="center" wrapText="1"/>
    </xf>
    <xf numFmtId="0" fontId="15" fillId="0" borderId="29" xfId="33" applyFont="1" applyFill="1" applyBorder="1" applyAlignment="1">
      <alignment horizontal="center" wrapText="1"/>
    </xf>
    <xf numFmtId="0" fontId="25" fillId="0" borderId="36" xfId="33" applyFont="1" applyFill="1" applyBorder="1" applyAlignment="1">
      <alignment horizontal="center" vertical="top" wrapText="1"/>
    </xf>
    <xf numFmtId="0" fontId="25" fillId="0" borderId="28" xfId="33" applyFont="1" applyFill="1" applyBorder="1" applyAlignment="1">
      <alignment horizontal="center" vertical="top" wrapText="1"/>
    </xf>
    <xf numFmtId="0" fontId="7" fillId="0" borderId="20" xfId="33" applyFont="1" applyFill="1" applyBorder="1" applyAlignment="1">
      <alignment horizontal="center" wrapText="1"/>
    </xf>
    <xf numFmtId="0" fontId="7" fillId="0" borderId="3" xfId="33" applyFont="1" applyFill="1" applyBorder="1" applyAlignment="1">
      <alignment horizontal="center" wrapText="1"/>
    </xf>
    <xf numFmtId="0" fontId="7" fillId="0" borderId="14" xfId="33" applyFont="1" applyFill="1" applyBorder="1" applyAlignment="1">
      <alignment horizontal="center" wrapText="1"/>
    </xf>
    <xf numFmtId="0" fontId="7" fillId="0" borderId="15" xfId="33" applyFont="1" applyFill="1" applyBorder="1" applyAlignment="1">
      <alignment horizontal="center" wrapText="1"/>
    </xf>
    <xf numFmtId="0" fontId="30" fillId="0" borderId="27" xfId="14" quotePrefix="1" applyFont="1" applyFill="1" applyBorder="1" applyAlignment="1">
      <alignment horizontal="center" wrapText="1"/>
    </xf>
    <xf numFmtId="0" fontId="30" fillId="0" borderId="2" xfId="14" quotePrefix="1" applyFont="1" applyFill="1" applyBorder="1" applyAlignment="1">
      <alignment horizontal="center" wrapText="1"/>
    </xf>
    <xf numFmtId="0" fontId="30" fillId="0" borderId="30" xfId="14" quotePrefix="1" applyFont="1" applyFill="1" applyBorder="1" applyAlignment="1">
      <alignment horizontal="center" wrapText="1"/>
    </xf>
    <xf numFmtId="0" fontId="25" fillId="0" borderId="12" xfId="14" applyFont="1" applyFill="1" applyBorder="1" applyAlignment="1">
      <alignment horizontal="center" wrapText="1"/>
    </xf>
    <xf numFmtId="0" fontId="25" fillId="0" borderId="13" xfId="14" applyFont="1" applyFill="1" applyBorder="1" applyAlignment="1">
      <alignment horizontal="center" wrapText="1"/>
    </xf>
    <xf numFmtId="0" fontId="25" fillId="0" borderId="14" xfId="14" applyFont="1" applyFill="1" applyBorder="1" applyAlignment="1">
      <alignment horizontal="center" wrapText="1"/>
    </xf>
    <xf numFmtId="0" fontId="25" fillId="0" borderId="15" xfId="14" applyFont="1" applyFill="1" applyBorder="1" applyAlignment="1">
      <alignment horizontal="center" wrapText="1"/>
    </xf>
    <xf numFmtId="0" fontId="30" fillId="0" borderId="12" xfId="14" applyFont="1" applyFill="1" applyBorder="1" applyAlignment="1">
      <alignment horizontal="center" wrapText="1"/>
    </xf>
    <xf numFmtId="0" fontId="30" fillId="0" borderId="1" xfId="14" applyFont="1" applyFill="1" applyBorder="1" applyAlignment="1">
      <alignment horizontal="center" wrapText="1"/>
    </xf>
    <xf numFmtId="0" fontId="30" fillId="0" borderId="13" xfId="14" applyFont="1" applyFill="1" applyBorder="1" applyAlignment="1">
      <alignment horizontal="center" wrapText="1"/>
    </xf>
    <xf numFmtId="0" fontId="26" fillId="0" borderId="12" xfId="14" quotePrefix="1" applyFont="1" applyFill="1" applyBorder="1" applyAlignment="1">
      <alignment horizontal="center" wrapText="1"/>
    </xf>
    <xf numFmtId="0" fontId="26" fillId="0" borderId="13" xfId="14" quotePrefix="1" applyFont="1" applyFill="1" applyBorder="1" applyAlignment="1">
      <alignment horizontal="center" wrapText="1"/>
    </xf>
  </cellXfs>
  <cellStyles count="47">
    <cellStyle name="_FeeWaiver_rvsd_TBLS24-34_7-23-01" xfId="45"/>
    <cellStyle name="Comma" xfId="34" builtinId="3"/>
    <cellStyle name="Comma 2" xfId="1"/>
    <cellStyle name="Comma 2 2" xfId="29"/>
    <cellStyle name="Comma 3" xfId="2"/>
    <cellStyle name="Comma 4" xfId="3"/>
    <cellStyle name="Comma 4 2" xfId="4"/>
    <cellStyle name="Comma 5" xfId="5"/>
    <cellStyle name="Comma 6" xfId="6"/>
    <cellStyle name="Comma 6 2" xfId="28"/>
    <cellStyle name="Comma 7" xfId="7"/>
    <cellStyle name="Comma 7 2" xfId="8"/>
    <cellStyle name="Comma 7 3" xfId="36"/>
    <cellStyle name="Comma 7 4" xfId="38"/>
    <cellStyle name="Comma 8" xfId="39"/>
    <cellStyle name="Currency 2" xfId="9"/>
    <cellStyle name="Currency 2 2" xfId="10"/>
    <cellStyle name="Currency 3" xfId="11"/>
    <cellStyle name="Currency 3 2" xfId="12"/>
    <cellStyle name="Normal" xfId="0" builtinId="0"/>
    <cellStyle name="Normal 10" xfId="43"/>
    <cellStyle name="Normal 2" xfId="13"/>
    <cellStyle name="Normal 2 2" xfId="14"/>
    <cellStyle name="Normal 3" xfId="15"/>
    <cellStyle name="Normal 4" xfId="16"/>
    <cellStyle name="Normal 4 2" xfId="17"/>
    <cellStyle name="Normal 5" xfId="18"/>
    <cellStyle name="Normal 5 2" xfId="19"/>
    <cellStyle name="Normal 5 2 2" xfId="30"/>
    <cellStyle name="Normal 5 2 3" xfId="31"/>
    <cellStyle name="Normal 5 2 4" xfId="32"/>
    <cellStyle name="Normal 5 2 5" xfId="33"/>
    <cellStyle name="Normal 5 3" xfId="35"/>
    <cellStyle name="Normal 5 4" xfId="40"/>
    <cellStyle name="Normal 5 5" xfId="41"/>
    <cellStyle name="Normal 5 6" xfId="37"/>
    <cellStyle name="Normal 6" xfId="20"/>
    <cellStyle name="Normal 7" xfId="21"/>
    <cellStyle name="Normal 7 2" xfId="22"/>
    <cellStyle name="Normal 8" xfId="26"/>
    <cellStyle name="Normal 8 2" xfId="27"/>
    <cellStyle name="Normal 9" xfId="42"/>
    <cellStyle name="Percent" xfId="23" builtinId="5"/>
    <cellStyle name="Percent 2" xfId="24"/>
    <cellStyle name="Percent 3" xfId="25"/>
    <cellStyle name="Percent 4" xfId="44"/>
    <cellStyle name="Style 1" xfId="46"/>
  </cellStyles>
  <dxfs count="0"/>
  <tableStyles count="0" defaultTableStyle="TableStyleMedium9" defaultPivotStyle="PivotStyleLight16"/>
  <colors>
    <mruColors>
      <color rgb="FF99FF99"/>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tabSelected="1" zoomScale="110" workbookViewId="0">
      <pane xSplit="2" ySplit="6" topLeftCell="C7" activePane="bottomRight" state="frozen"/>
      <selection pane="topRight" activeCell="C1" sqref="C1"/>
      <selection pane="bottomLeft" activeCell="A8" sqref="A8"/>
      <selection pane="bottomRight" activeCell="B2" sqref="B2"/>
    </sheetView>
  </sheetViews>
  <sheetFormatPr defaultColWidth="9.33203125" defaultRowHeight="13.2"/>
  <cols>
    <col min="1" max="1" width="2.33203125" style="77" customWidth="1"/>
    <col min="2" max="2" width="22" style="77" customWidth="1"/>
    <col min="3" max="3" width="14.109375" style="77" bestFit="1" customWidth="1"/>
    <col min="4" max="4" width="1.77734375" style="77" customWidth="1"/>
    <col min="5" max="5" width="14.5546875" style="77" bestFit="1" customWidth="1"/>
    <col min="6" max="6" width="12.5546875" style="77" bestFit="1" customWidth="1"/>
    <col min="7" max="7" width="14.109375" style="77" bestFit="1" customWidth="1"/>
    <col min="8" max="8" width="2.77734375" style="277" customWidth="1"/>
    <col min="9" max="9" width="13.33203125" style="77" bestFit="1" customWidth="1"/>
    <col min="10" max="10" width="1.77734375" style="77" customWidth="1"/>
    <col min="11" max="11" width="12.77734375" style="77" customWidth="1"/>
    <col min="12" max="13" width="1.77734375" style="77" customWidth="1"/>
    <col min="14" max="14" width="13.6640625" style="77" customWidth="1"/>
    <col min="15" max="15" width="2.77734375" style="277" customWidth="1"/>
    <col min="16" max="19" width="14.33203125" style="77" customWidth="1"/>
    <col min="20" max="20" width="2.6640625" style="77" customWidth="1"/>
    <col min="21" max="24" width="12.77734375" style="77" customWidth="1"/>
    <col min="25" max="16384" width="9.33203125" style="77"/>
  </cols>
  <sheetData>
    <row r="1" spans="1:25" ht="18" customHeight="1">
      <c r="B1" s="13" t="s">
        <v>73</v>
      </c>
      <c r="X1" s="278" t="s">
        <v>157</v>
      </c>
    </row>
    <row r="2" spans="1:25" ht="15.6">
      <c r="B2" s="279"/>
      <c r="X2" s="280"/>
    </row>
    <row r="3" spans="1:25" s="281" customFormat="1" ht="14.4" thickBot="1">
      <c r="B3" s="282"/>
      <c r="C3" s="283">
        <v>-1</v>
      </c>
      <c r="D3" s="283"/>
      <c r="E3" s="283">
        <v>-2</v>
      </c>
      <c r="F3" s="283">
        <v>-3</v>
      </c>
      <c r="G3" s="283">
        <v>-4</v>
      </c>
      <c r="H3" s="284"/>
      <c r="I3" s="283">
        <v>-5</v>
      </c>
      <c r="J3" s="283"/>
      <c r="K3" s="285" t="s">
        <v>59</v>
      </c>
      <c r="L3" s="283"/>
      <c r="M3" s="286"/>
      <c r="N3" s="285" t="s">
        <v>60</v>
      </c>
      <c r="O3" s="287"/>
      <c r="P3" s="283">
        <v>-8</v>
      </c>
      <c r="Q3" s="283">
        <v>-9</v>
      </c>
      <c r="R3" s="283">
        <v>-10</v>
      </c>
      <c r="S3" s="283">
        <v>-11</v>
      </c>
      <c r="T3" s="287"/>
      <c r="U3" s="288">
        <v>-12</v>
      </c>
      <c r="V3" s="289">
        <v>-13</v>
      </c>
      <c r="W3" s="289">
        <v>-14</v>
      </c>
      <c r="X3" s="290">
        <v>-15</v>
      </c>
    </row>
    <row r="4" spans="1:25" s="291" customFormat="1" ht="18" customHeight="1">
      <c r="C4" s="408" t="s">
        <v>75</v>
      </c>
      <c r="D4" s="408"/>
      <c r="E4" s="408"/>
      <c r="F4" s="408"/>
      <c r="G4" s="408"/>
      <c r="H4" s="292"/>
      <c r="I4" s="413" t="s">
        <v>76</v>
      </c>
      <c r="J4" s="413"/>
      <c r="K4" s="413"/>
      <c r="L4" s="413"/>
      <c r="M4" s="413"/>
      <c r="N4" s="413"/>
      <c r="O4" s="292"/>
      <c r="P4" s="409" t="s">
        <v>118</v>
      </c>
      <c r="Q4" s="409"/>
      <c r="R4" s="409"/>
      <c r="S4" s="409"/>
      <c r="T4" s="293"/>
      <c r="U4" s="401" t="s">
        <v>122</v>
      </c>
      <c r="V4" s="402"/>
      <c r="W4" s="402"/>
      <c r="X4" s="403"/>
      <c r="Y4" s="294"/>
    </row>
    <row r="5" spans="1:25" s="291" customFormat="1" ht="15" customHeight="1">
      <c r="A5" s="295"/>
      <c r="B5" s="295"/>
      <c r="C5" s="296"/>
      <c r="D5" s="296"/>
      <c r="E5" s="414" t="s">
        <v>123</v>
      </c>
      <c r="F5" s="296"/>
      <c r="G5" s="296"/>
      <c r="H5" s="297"/>
      <c r="I5" s="410" t="s">
        <v>57</v>
      </c>
      <c r="J5" s="410"/>
      <c r="K5" s="410"/>
      <c r="L5" s="410"/>
      <c r="M5" s="298"/>
      <c r="N5" s="299" t="s">
        <v>69</v>
      </c>
      <c r="O5" s="297"/>
      <c r="P5" s="411"/>
      <c r="Q5" s="412"/>
      <c r="R5" s="412"/>
      <c r="S5" s="412"/>
      <c r="T5" s="300"/>
      <c r="U5" s="404"/>
      <c r="V5" s="405"/>
      <c r="W5" s="405"/>
      <c r="X5" s="406"/>
      <c r="Y5" s="294"/>
    </row>
    <row r="6" spans="1:25" s="301" customFormat="1" ht="84" customHeight="1" thickBot="1">
      <c r="B6" s="302"/>
      <c r="C6" s="302" t="s">
        <v>74</v>
      </c>
      <c r="D6" s="302"/>
      <c r="E6" s="415"/>
      <c r="F6" s="302" t="s">
        <v>117</v>
      </c>
      <c r="G6" s="302" t="s">
        <v>71</v>
      </c>
      <c r="H6" s="303"/>
      <c r="I6" s="302" t="s">
        <v>58</v>
      </c>
      <c r="J6" s="407" t="s">
        <v>116</v>
      </c>
      <c r="K6" s="407"/>
      <c r="L6" s="407"/>
      <c r="M6" s="302"/>
      <c r="N6" s="304" t="s">
        <v>121</v>
      </c>
      <c r="O6" s="303"/>
      <c r="P6" s="302" t="s">
        <v>63</v>
      </c>
      <c r="Q6" s="302" t="s">
        <v>124</v>
      </c>
      <c r="R6" s="302" t="s">
        <v>33</v>
      </c>
      <c r="S6" s="302" t="s">
        <v>77</v>
      </c>
      <c r="T6" s="303"/>
      <c r="U6" s="305" t="s">
        <v>78</v>
      </c>
      <c r="V6" s="306" t="s">
        <v>79</v>
      </c>
      <c r="W6" s="306" t="s">
        <v>145</v>
      </c>
      <c r="X6" s="307" t="s">
        <v>80</v>
      </c>
    </row>
    <row r="7" spans="1:25" s="308" customFormat="1" ht="20.399999999999999">
      <c r="B7" s="309"/>
      <c r="C7" s="309"/>
      <c r="D7" s="309"/>
      <c r="E7" s="309"/>
      <c r="F7" s="309"/>
      <c r="G7" s="308" t="s">
        <v>70</v>
      </c>
      <c r="H7" s="309"/>
      <c r="I7" s="308" t="s">
        <v>68</v>
      </c>
      <c r="K7" s="308" t="s">
        <v>142</v>
      </c>
      <c r="N7" s="308" t="s">
        <v>143</v>
      </c>
      <c r="O7" s="309"/>
      <c r="P7" s="310" t="s">
        <v>125</v>
      </c>
      <c r="Q7" s="309" t="s">
        <v>126</v>
      </c>
      <c r="R7" s="339" t="s">
        <v>72</v>
      </c>
      <c r="S7" s="310" t="s">
        <v>127</v>
      </c>
      <c r="T7" s="309"/>
      <c r="U7" s="311" t="s">
        <v>114</v>
      </c>
      <c r="V7" s="312" t="s">
        <v>115</v>
      </c>
      <c r="W7" s="312" t="s">
        <v>128</v>
      </c>
      <c r="X7" s="313" t="s">
        <v>129</v>
      </c>
    </row>
    <row r="8" spans="1:25" ht="6" customHeight="1">
      <c r="U8" s="272"/>
      <c r="V8" s="270"/>
      <c r="W8" s="270"/>
      <c r="X8" s="271"/>
    </row>
    <row r="9" spans="1:25" s="314" customFormat="1" ht="13.2" customHeight="1">
      <c r="B9" s="315" t="s">
        <v>0</v>
      </c>
      <c r="C9" s="315">
        <v>46814209</v>
      </c>
      <c r="D9" s="315"/>
      <c r="E9" s="316">
        <v>40349947</v>
      </c>
      <c r="F9" s="314">
        <v>3981406</v>
      </c>
      <c r="G9" s="314">
        <f t="shared" ref="G9:G31" si="0">C9+E9+F9</f>
        <v>91145562</v>
      </c>
      <c r="H9" s="315"/>
      <c r="I9" s="314">
        <f>'(B) Base Bud Adj'!T9</f>
        <v>2945600</v>
      </c>
      <c r="K9" s="314">
        <f>'(C) 12-13 Expenditure Adjust.'!X9</f>
        <v>1583500</v>
      </c>
      <c r="N9" s="314">
        <f>'(D) Tuition Fee Revenue'!H9+'(D) Tuition Fee Revenue'!J9</f>
        <v>1153000</v>
      </c>
      <c r="O9" s="315"/>
      <c r="P9" s="314">
        <f>C9+K9+I9</f>
        <v>51343309</v>
      </c>
      <c r="Q9" s="314">
        <f t="shared" ref="Q9:Q31" si="1">E9+N9</f>
        <v>41502947</v>
      </c>
      <c r="R9" s="314">
        <f t="shared" ref="R9:R31" si="2">F9</f>
        <v>3981406</v>
      </c>
      <c r="S9" s="314">
        <f t="shared" ref="S9:S31" si="3">P9+Q9+R9</f>
        <v>96827662</v>
      </c>
      <c r="U9" s="317">
        <f>E9-'(E) Tuit Fee Discounts'!C8</f>
        <v>24011947</v>
      </c>
      <c r="V9" s="318">
        <f>'(D) Tuition Fee Revenue'!R9</f>
        <v>897000</v>
      </c>
      <c r="W9" s="318">
        <f>U9+V9</f>
        <v>24908947</v>
      </c>
      <c r="X9" s="319">
        <f>P9+R9+W9</f>
        <v>80233662</v>
      </c>
    </row>
    <row r="10" spans="1:25" ht="13.2" customHeight="1">
      <c r="B10" s="277" t="s">
        <v>1</v>
      </c>
      <c r="C10" s="277">
        <v>43763210</v>
      </c>
      <c r="D10" s="277"/>
      <c r="E10" s="320">
        <v>24359900</v>
      </c>
      <c r="F10" s="77">
        <v>1619760</v>
      </c>
      <c r="G10" s="77">
        <f t="shared" si="0"/>
        <v>69742870</v>
      </c>
      <c r="I10" s="77">
        <f>'(B) Base Bud Adj'!T10</f>
        <v>2464300</v>
      </c>
      <c r="K10" s="77">
        <f>'(C) 12-13 Expenditure Adjust.'!X10</f>
        <v>2269400</v>
      </c>
      <c r="N10" s="77">
        <f>'(D) Tuition Fee Revenue'!H10+'(D) Tuition Fee Revenue'!J10</f>
        <v>667000</v>
      </c>
      <c r="P10" s="314">
        <f t="shared" ref="P10:P31" si="4">C10+K10+I10</f>
        <v>48496910</v>
      </c>
      <c r="Q10" s="77">
        <f t="shared" si="1"/>
        <v>25026900</v>
      </c>
      <c r="R10" s="77">
        <f t="shared" si="2"/>
        <v>1619760</v>
      </c>
      <c r="S10" s="77">
        <f t="shared" si="3"/>
        <v>75143570</v>
      </c>
      <c r="U10" s="321">
        <f>E10-'(E) Tuit Fee Discounts'!C9</f>
        <v>18281800</v>
      </c>
      <c r="V10" s="270">
        <f>'(D) Tuition Fee Revenue'!R10</f>
        <v>513000</v>
      </c>
      <c r="W10" s="270">
        <f>U10+V10</f>
        <v>18794800</v>
      </c>
      <c r="X10" s="271">
        <f>P10+W10+R10</f>
        <v>68911470</v>
      </c>
    </row>
    <row r="11" spans="1:25" ht="13.2" customHeight="1">
      <c r="B11" s="277" t="s">
        <v>2</v>
      </c>
      <c r="C11" s="277">
        <v>76558332</v>
      </c>
      <c r="D11" s="277"/>
      <c r="E11" s="320">
        <v>81373000</v>
      </c>
      <c r="F11" s="77">
        <v>10401000</v>
      </c>
      <c r="G11" s="77">
        <f t="shared" si="0"/>
        <v>168332332</v>
      </c>
      <c r="I11" s="77">
        <f>'(B) Base Bud Adj'!T11</f>
        <v>7262100</v>
      </c>
      <c r="K11" s="77">
        <f>'(C) 12-13 Expenditure Adjust.'!X11</f>
        <v>2134100</v>
      </c>
      <c r="N11" s="77">
        <f>'(D) Tuition Fee Revenue'!H11+'(D) Tuition Fee Revenue'!J11</f>
        <v>711000</v>
      </c>
      <c r="P11" s="314">
        <f t="shared" si="4"/>
        <v>85954532</v>
      </c>
      <c r="Q11" s="77">
        <f t="shared" si="1"/>
        <v>82084000</v>
      </c>
      <c r="R11" s="77">
        <f t="shared" si="2"/>
        <v>10401000</v>
      </c>
      <c r="S11" s="77">
        <f t="shared" si="3"/>
        <v>178439532</v>
      </c>
      <c r="U11" s="321">
        <f>E11-'(E) Tuit Fee Discounts'!C10</f>
        <v>58804500</v>
      </c>
      <c r="V11" s="270">
        <f>'(D) Tuition Fee Revenue'!R11</f>
        <v>488000</v>
      </c>
      <c r="W11" s="270">
        <f t="shared" ref="W11:W31" si="5">U11+V11</f>
        <v>59292500</v>
      </c>
      <c r="X11" s="271">
        <f t="shared" ref="X11:X31" si="6">P11+W11+R11</f>
        <v>155648032</v>
      </c>
    </row>
    <row r="12" spans="1:25" ht="13.2" customHeight="1">
      <c r="B12" s="277" t="s">
        <v>3</v>
      </c>
      <c r="C12" s="277">
        <v>55890452</v>
      </c>
      <c r="D12" s="277"/>
      <c r="E12" s="320">
        <v>61956920</v>
      </c>
      <c r="F12" s="77">
        <v>3898000</v>
      </c>
      <c r="G12" s="77">
        <f t="shared" si="0"/>
        <v>121745372</v>
      </c>
      <c r="I12" s="77">
        <f>'(B) Base Bud Adj'!T12</f>
        <v>3789800</v>
      </c>
      <c r="K12" s="77">
        <f>'(C) 12-13 Expenditure Adjust.'!X12</f>
        <v>2199800</v>
      </c>
      <c r="N12" s="77">
        <f>'(D) Tuition Fee Revenue'!H12+'(D) Tuition Fee Revenue'!J12</f>
        <v>941000</v>
      </c>
      <c r="P12" s="314">
        <f t="shared" si="4"/>
        <v>61880052</v>
      </c>
      <c r="Q12" s="77">
        <f t="shared" si="1"/>
        <v>62897920</v>
      </c>
      <c r="R12" s="77">
        <f t="shared" si="2"/>
        <v>3898000</v>
      </c>
      <c r="S12" s="77">
        <f t="shared" si="3"/>
        <v>128675972</v>
      </c>
      <c r="U12" s="321">
        <f>E12-'(E) Tuit Fee Discounts'!C11</f>
        <v>33879320</v>
      </c>
      <c r="V12" s="270">
        <f>'(D) Tuition Fee Revenue'!R12</f>
        <v>675000</v>
      </c>
      <c r="W12" s="270">
        <f t="shared" si="5"/>
        <v>34554320</v>
      </c>
      <c r="X12" s="271">
        <f t="shared" si="6"/>
        <v>100332372</v>
      </c>
    </row>
    <row r="13" spans="1:25" ht="13.2" customHeight="1">
      <c r="B13" s="277" t="s">
        <v>28</v>
      </c>
      <c r="C13" s="277">
        <v>58875861</v>
      </c>
      <c r="D13" s="277"/>
      <c r="E13" s="320">
        <v>75295277</v>
      </c>
      <c r="F13" s="77">
        <v>22455551</v>
      </c>
      <c r="G13" s="77">
        <f t="shared" si="0"/>
        <v>156626689</v>
      </c>
      <c r="I13" s="77">
        <f>'(B) Base Bud Adj'!T13</f>
        <v>5711200</v>
      </c>
      <c r="K13" s="77">
        <f>'(C) 12-13 Expenditure Adjust.'!X13</f>
        <v>2560200</v>
      </c>
      <c r="N13" s="77">
        <f>'(D) Tuition Fee Revenue'!H13+'(D) Tuition Fee Revenue'!J13</f>
        <v>629000</v>
      </c>
      <c r="P13" s="314">
        <f t="shared" si="4"/>
        <v>67147261</v>
      </c>
      <c r="Q13" s="77">
        <f t="shared" si="1"/>
        <v>75924277</v>
      </c>
      <c r="R13" s="77">
        <f t="shared" si="2"/>
        <v>22455551</v>
      </c>
      <c r="S13" s="77">
        <f t="shared" si="3"/>
        <v>165527089</v>
      </c>
      <c r="U13" s="321">
        <f>E13-'(E) Tuit Fee Discounts'!C12</f>
        <v>54127577</v>
      </c>
      <c r="V13" s="270">
        <f>'(D) Tuition Fee Revenue'!R13</f>
        <v>451000</v>
      </c>
      <c r="W13" s="270">
        <f t="shared" si="5"/>
        <v>54578577</v>
      </c>
      <c r="X13" s="271">
        <f t="shared" si="6"/>
        <v>144181389</v>
      </c>
    </row>
    <row r="14" spans="1:25" ht="13.2" customHeight="1">
      <c r="B14" s="277" t="s">
        <v>4</v>
      </c>
      <c r="C14" s="277">
        <v>100654232</v>
      </c>
      <c r="D14" s="277"/>
      <c r="E14" s="320">
        <v>108469680</v>
      </c>
      <c r="F14" s="77">
        <v>10178825</v>
      </c>
      <c r="G14" s="77">
        <f t="shared" si="0"/>
        <v>219302737</v>
      </c>
      <c r="I14" s="77">
        <f>'(B) Base Bud Adj'!T14</f>
        <v>4472600</v>
      </c>
      <c r="K14" s="77">
        <f>'(C) 12-13 Expenditure Adjust.'!X14</f>
        <v>3477900</v>
      </c>
      <c r="N14" s="77">
        <f>'(D) Tuition Fee Revenue'!H14+'(D) Tuition Fee Revenue'!J14</f>
        <v>-49000</v>
      </c>
      <c r="P14" s="314">
        <f t="shared" si="4"/>
        <v>108604732</v>
      </c>
      <c r="Q14" s="77">
        <f t="shared" si="1"/>
        <v>108420680</v>
      </c>
      <c r="R14" s="77">
        <f t="shared" si="2"/>
        <v>10178825</v>
      </c>
      <c r="S14" s="77">
        <f t="shared" si="3"/>
        <v>227204237</v>
      </c>
      <c r="U14" s="321">
        <f>E14-'(E) Tuit Fee Discounts'!C13</f>
        <v>72987180</v>
      </c>
      <c r="V14" s="270">
        <f>'(D) Tuition Fee Revenue'!R14</f>
        <v>-326000</v>
      </c>
      <c r="W14" s="270">
        <f t="shared" si="5"/>
        <v>72661180</v>
      </c>
      <c r="X14" s="271">
        <f t="shared" si="6"/>
        <v>191444737</v>
      </c>
    </row>
    <row r="15" spans="1:25" ht="13.2" customHeight="1">
      <c r="B15" s="277" t="s">
        <v>5</v>
      </c>
      <c r="C15" s="277">
        <v>108382561</v>
      </c>
      <c r="D15" s="277"/>
      <c r="E15" s="320">
        <v>186306633</v>
      </c>
      <c r="F15" s="77">
        <v>20119483</v>
      </c>
      <c r="G15" s="77">
        <f t="shared" si="0"/>
        <v>314808677</v>
      </c>
      <c r="I15" s="77">
        <f>'(B) Base Bud Adj'!T15</f>
        <v>15223300</v>
      </c>
      <c r="K15" s="77">
        <f>'(C) 12-13 Expenditure Adjust.'!X15</f>
        <v>6458500</v>
      </c>
      <c r="N15" s="77">
        <f>'(D) Tuition Fee Revenue'!H15+'(D) Tuition Fee Revenue'!J15</f>
        <v>-1459000</v>
      </c>
      <c r="P15" s="314">
        <f t="shared" si="4"/>
        <v>130064361</v>
      </c>
      <c r="Q15" s="77">
        <f t="shared" si="1"/>
        <v>184847633</v>
      </c>
      <c r="R15" s="77">
        <f t="shared" si="2"/>
        <v>20119483</v>
      </c>
      <c r="S15" s="77">
        <f t="shared" si="3"/>
        <v>335031477</v>
      </c>
      <c r="U15" s="321">
        <f>E15-'(E) Tuit Fee Discounts'!C14</f>
        <v>140530733</v>
      </c>
      <c r="V15" s="270">
        <f>'(D) Tuition Fee Revenue'!R15</f>
        <v>-1883000</v>
      </c>
      <c r="W15" s="270">
        <f t="shared" si="5"/>
        <v>138647733</v>
      </c>
      <c r="X15" s="271">
        <f t="shared" si="6"/>
        <v>288831577</v>
      </c>
    </row>
    <row r="16" spans="1:25" ht="13.2" customHeight="1">
      <c r="B16" s="277" t="s">
        <v>6</v>
      </c>
      <c r="C16" s="277">
        <v>55618510</v>
      </c>
      <c r="D16" s="277"/>
      <c r="E16" s="320">
        <v>42733000</v>
      </c>
      <c r="F16" s="77">
        <v>8613750</v>
      </c>
      <c r="G16" s="77">
        <f t="shared" si="0"/>
        <v>106965260</v>
      </c>
      <c r="I16" s="77">
        <f>'(B) Base Bud Adj'!T16</f>
        <v>3643800</v>
      </c>
      <c r="K16" s="77">
        <f>'(C) 12-13 Expenditure Adjust.'!X16</f>
        <v>1152900</v>
      </c>
      <c r="N16" s="77">
        <f>'(D) Tuition Fee Revenue'!H16+'(D) Tuition Fee Revenue'!J16</f>
        <v>277000</v>
      </c>
      <c r="P16" s="314">
        <f t="shared" si="4"/>
        <v>60415210</v>
      </c>
      <c r="Q16" s="77">
        <f t="shared" si="1"/>
        <v>43010000</v>
      </c>
      <c r="R16" s="77">
        <f t="shared" si="2"/>
        <v>8613750</v>
      </c>
      <c r="S16" s="77">
        <f t="shared" si="3"/>
        <v>112038960</v>
      </c>
      <c r="U16" s="321">
        <f>E16-'(E) Tuit Fee Discounts'!C15</f>
        <v>28639200</v>
      </c>
      <c r="V16" s="270">
        <f>'(D) Tuition Fee Revenue'!R16</f>
        <v>79000</v>
      </c>
      <c r="W16" s="270">
        <f t="shared" si="5"/>
        <v>28718200</v>
      </c>
      <c r="X16" s="271">
        <f t="shared" si="6"/>
        <v>97747160</v>
      </c>
    </row>
    <row r="17" spans="2:24" ht="13.2" customHeight="1">
      <c r="B17" s="277" t="s">
        <v>7</v>
      </c>
      <c r="C17" s="277">
        <v>121928936.16</v>
      </c>
      <c r="D17" s="277"/>
      <c r="E17" s="320">
        <v>176179000</v>
      </c>
      <c r="F17" s="77">
        <v>29386470</v>
      </c>
      <c r="G17" s="77">
        <f t="shared" si="0"/>
        <v>327494406.15999997</v>
      </c>
      <c r="I17" s="77">
        <f>'(B) Base Bud Adj'!T17</f>
        <v>15497100</v>
      </c>
      <c r="K17" s="77">
        <f>'(C) 12-13 Expenditure Adjust.'!X17</f>
        <v>4128800</v>
      </c>
      <c r="N17" s="77">
        <f>'(D) Tuition Fee Revenue'!H17+'(D) Tuition Fee Revenue'!J17</f>
        <v>18000</v>
      </c>
      <c r="P17" s="314">
        <f t="shared" si="4"/>
        <v>141554836.16</v>
      </c>
      <c r="Q17" s="77">
        <f t="shared" si="1"/>
        <v>176197000</v>
      </c>
      <c r="R17" s="77">
        <f t="shared" si="2"/>
        <v>29386470</v>
      </c>
      <c r="S17" s="77">
        <f t="shared" si="3"/>
        <v>347138306.15999997</v>
      </c>
      <c r="U17" s="321">
        <f>E17-'(E) Tuit Fee Discounts'!C16</f>
        <v>126286400</v>
      </c>
      <c r="V17" s="270">
        <f>'(D) Tuition Fee Revenue'!R17</f>
        <v>-406000</v>
      </c>
      <c r="W17" s="270">
        <f t="shared" si="5"/>
        <v>125880400</v>
      </c>
      <c r="X17" s="271">
        <f t="shared" si="6"/>
        <v>296821706.15999997</v>
      </c>
    </row>
    <row r="18" spans="2:24" ht="13.2" customHeight="1">
      <c r="B18" s="277" t="s">
        <v>8</v>
      </c>
      <c r="C18" s="277">
        <v>90695039</v>
      </c>
      <c r="D18" s="277"/>
      <c r="E18" s="320">
        <v>112165375</v>
      </c>
      <c r="F18" s="77">
        <v>16607970</v>
      </c>
      <c r="G18" s="77">
        <f t="shared" si="0"/>
        <v>219468384</v>
      </c>
      <c r="I18" s="77">
        <f>'(B) Base Bud Adj'!T18</f>
        <v>8674600</v>
      </c>
      <c r="K18" s="77">
        <f>'(C) 12-13 Expenditure Adjust.'!X18</f>
        <v>4174400</v>
      </c>
      <c r="N18" s="77">
        <f>'(D) Tuition Fee Revenue'!H18+'(D) Tuition Fee Revenue'!J18</f>
        <v>2222000</v>
      </c>
      <c r="P18" s="314">
        <f t="shared" si="4"/>
        <v>103544039</v>
      </c>
      <c r="Q18" s="77">
        <f t="shared" si="1"/>
        <v>114387375</v>
      </c>
      <c r="R18" s="77">
        <f t="shared" si="2"/>
        <v>16607970</v>
      </c>
      <c r="S18" s="77">
        <f t="shared" si="3"/>
        <v>234539384</v>
      </c>
      <c r="U18" s="321">
        <f>E18-'(E) Tuit Fee Discounts'!C17</f>
        <v>70513575</v>
      </c>
      <c r="V18" s="270">
        <f>'(D) Tuition Fee Revenue'!R18</f>
        <v>1965000</v>
      </c>
      <c r="W18" s="270">
        <f t="shared" si="5"/>
        <v>72478575</v>
      </c>
      <c r="X18" s="271">
        <f t="shared" si="6"/>
        <v>192630584</v>
      </c>
    </row>
    <row r="19" spans="2:24" ht="13.2" customHeight="1">
      <c r="B19" s="277" t="s">
        <v>9</v>
      </c>
      <c r="C19" s="277">
        <v>21889476</v>
      </c>
      <c r="D19" s="277"/>
      <c r="E19" s="320">
        <v>5217552</v>
      </c>
      <c r="F19" s="77">
        <v>3651914</v>
      </c>
      <c r="G19" s="77">
        <f t="shared" si="0"/>
        <v>30758942</v>
      </c>
      <c r="I19" s="77">
        <f>'(B) Base Bud Adj'!T19</f>
        <v>676500</v>
      </c>
      <c r="K19" s="77">
        <f>'(C) 12-13 Expenditure Adjust.'!X19</f>
        <v>618600</v>
      </c>
      <c r="N19" s="77">
        <f>'(D) Tuition Fee Revenue'!H19+'(D) Tuition Fee Revenue'!J19</f>
        <v>346000</v>
      </c>
      <c r="P19" s="314">
        <f t="shared" si="4"/>
        <v>23184576</v>
      </c>
      <c r="Q19" s="77">
        <f t="shared" si="1"/>
        <v>5563552</v>
      </c>
      <c r="R19" s="77">
        <f t="shared" si="2"/>
        <v>3651914</v>
      </c>
      <c r="S19" s="77">
        <f t="shared" si="3"/>
        <v>32400042</v>
      </c>
      <c r="U19" s="321">
        <f>E19-'(E) Tuit Fee Discounts'!C18</f>
        <v>3572052</v>
      </c>
      <c r="V19" s="270">
        <f>'(D) Tuition Fee Revenue'!R19</f>
        <v>240000</v>
      </c>
      <c r="W19" s="270">
        <f t="shared" si="5"/>
        <v>3812052</v>
      </c>
      <c r="X19" s="271">
        <f t="shared" si="6"/>
        <v>30648542</v>
      </c>
    </row>
    <row r="20" spans="2:24" ht="13.2" customHeight="1">
      <c r="B20" s="277" t="s">
        <v>10</v>
      </c>
      <c r="C20" s="277">
        <v>49013483</v>
      </c>
      <c r="D20" s="277"/>
      <c r="E20" s="320">
        <v>24121895</v>
      </c>
      <c r="F20" s="77">
        <v>2212078</v>
      </c>
      <c r="G20" s="77">
        <f t="shared" si="0"/>
        <v>75347456</v>
      </c>
      <c r="I20" s="77">
        <f>'(B) Base Bud Adj'!T20</f>
        <v>2113100</v>
      </c>
      <c r="K20" s="77">
        <f>'(C) 12-13 Expenditure Adjust.'!X20</f>
        <v>966200</v>
      </c>
      <c r="N20" s="77">
        <f>'(D) Tuition Fee Revenue'!H20+'(D) Tuition Fee Revenue'!J20</f>
        <v>664000</v>
      </c>
      <c r="P20" s="314">
        <f t="shared" si="4"/>
        <v>52092783</v>
      </c>
      <c r="Q20" s="77">
        <f t="shared" si="1"/>
        <v>24785895</v>
      </c>
      <c r="R20" s="77">
        <f t="shared" si="2"/>
        <v>2212078</v>
      </c>
      <c r="S20" s="77">
        <f t="shared" si="3"/>
        <v>79090756</v>
      </c>
      <c r="U20" s="321">
        <f>E20-'(E) Tuit Fee Discounts'!C19</f>
        <v>15378995</v>
      </c>
      <c r="V20" s="270">
        <f>'(D) Tuition Fee Revenue'!R20</f>
        <v>510000</v>
      </c>
      <c r="W20" s="270">
        <f t="shared" si="5"/>
        <v>15888995</v>
      </c>
      <c r="X20" s="271">
        <f t="shared" si="6"/>
        <v>70193856</v>
      </c>
    </row>
    <row r="21" spans="2:24" ht="13.2" customHeight="1">
      <c r="B21" s="277" t="s">
        <v>11</v>
      </c>
      <c r="C21" s="277">
        <v>123002396</v>
      </c>
      <c r="D21" s="277"/>
      <c r="E21" s="320">
        <v>175803255</v>
      </c>
      <c r="F21" s="77">
        <v>33032656</v>
      </c>
      <c r="G21" s="77">
        <f t="shared" si="0"/>
        <v>331838307</v>
      </c>
      <c r="I21" s="77">
        <f>'(B) Base Bud Adj'!T21</f>
        <v>13792200</v>
      </c>
      <c r="K21" s="77">
        <f>'(C) 12-13 Expenditure Adjust.'!X21</f>
        <v>4864700</v>
      </c>
      <c r="N21" s="77">
        <f>'(D) Tuition Fee Revenue'!H21+'(D) Tuition Fee Revenue'!J21</f>
        <v>3725000</v>
      </c>
      <c r="P21" s="314">
        <f t="shared" si="4"/>
        <v>141659296</v>
      </c>
      <c r="Q21" s="77">
        <f t="shared" si="1"/>
        <v>179528255</v>
      </c>
      <c r="R21" s="77">
        <f t="shared" si="2"/>
        <v>33032656</v>
      </c>
      <c r="S21" s="77">
        <f t="shared" si="3"/>
        <v>354220207</v>
      </c>
      <c r="U21" s="321">
        <f>E21-'(E) Tuit Fee Discounts'!C20</f>
        <v>122277755</v>
      </c>
      <c r="V21" s="270">
        <f>'(D) Tuition Fee Revenue'!R21</f>
        <v>3327000</v>
      </c>
      <c r="W21" s="270">
        <f t="shared" si="5"/>
        <v>125604755</v>
      </c>
      <c r="X21" s="271">
        <f t="shared" si="6"/>
        <v>300296707</v>
      </c>
    </row>
    <row r="22" spans="2:24" ht="13.2" customHeight="1">
      <c r="B22" s="277" t="s">
        <v>12</v>
      </c>
      <c r="C22" s="277">
        <v>90251442</v>
      </c>
      <c r="D22" s="277"/>
      <c r="E22" s="320">
        <v>106638000</v>
      </c>
      <c r="F22" s="77">
        <v>12403000</v>
      </c>
      <c r="G22" s="77">
        <f t="shared" si="0"/>
        <v>209292442</v>
      </c>
      <c r="I22" s="77">
        <f>'(B) Base Bud Adj'!T22</f>
        <v>9732900</v>
      </c>
      <c r="K22" s="77">
        <f>'(C) 12-13 Expenditure Adjust.'!X22</f>
        <v>3532500</v>
      </c>
      <c r="N22" s="77">
        <f>'(D) Tuition Fee Revenue'!H22+'(D) Tuition Fee Revenue'!J22</f>
        <v>570000</v>
      </c>
      <c r="P22" s="314">
        <f t="shared" si="4"/>
        <v>103516842</v>
      </c>
      <c r="Q22" s="77">
        <f t="shared" si="1"/>
        <v>107208000</v>
      </c>
      <c r="R22" s="77">
        <f t="shared" si="2"/>
        <v>12403000</v>
      </c>
      <c r="S22" s="77">
        <f t="shared" si="3"/>
        <v>223127842</v>
      </c>
      <c r="U22" s="321">
        <f>E22-'(E) Tuit Fee Discounts'!C21</f>
        <v>76171800</v>
      </c>
      <c r="V22" s="270">
        <f>'(D) Tuition Fee Revenue'!R22</f>
        <v>300000</v>
      </c>
      <c r="W22" s="270">
        <f t="shared" si="5"/>
        <v>76471800</v>
      </c>
      <c r="X22" s="271">
        <f t="shared" si="6"/>
        <v>192391642</v>
      </c>
    </row>
    <row r="23" spans="2:24" ht="13.2" customHeight="1">
      <c r="B23" s="277" t="s">
        <v>13</v>
      </c>
      <c r="C23" s="277">
        <v>101769637</v>
      </c>
      <c r="D23" s="277"/>
      <c r="E23" s="320">
        <v>135000000</v>
      </c>
      <c r="F23" s="77">
        <v>15426805</v>
      </c>
      <c r="G23" s="77">
        <f t="shared" si="0"/>
        <v>252196442</v>
      </c>
      <c r="I23" s="77">
        <f>'(B) Base Bud Adj'!T23</f>
        <v>10470500</v>
      </c>
      <c r="K23" s="77">
        <f>'(C) 12-13 Expenditure Adjust.'!X23</f>
        <v>4748000</v>
      </c>
      <c r="N23" s="77">
        <f>'(D) Tuition Fee Revenue'!H23+'(D) Tuition Fee Revenue'!J23</f>
        <v>-734000</v>
      </c>
      <c r="P23" s="314">
        <f t="shared" si="4"/>
        <v>116988137</v>
      </c>
      <c r="Q23" s="77">
        <f t="shared" si="1"/>
        <v>134266000</v>
      </c>
      <c r="R23" s="77">
        <f t="shared" si="2"/>
        <v>15426805</v>
      </c>
      <c r="S23" s="77">
        <f t="shared" si="3"/>
        <v>266680942</v>
      </c>
      <c r="U23" s="321">
        <f>E23-'(E) Tuit Fee Discounts'!C22</f>
        <v>92644400</v>
      </c>
      <c r="V23" s="270">
        <f>'(D) Tuition Fee Revenue'!R23</f>
        <v>-1075000</v>
      </c>
      <c r="W23" s="270">
        <f t="shared" si="5"/>
        <v>91569400</v>
      </c>
      <c r="X23" s="271">
        <f t="shared" si="6"/>
        <v>223984342</v>
      </c>
    </row>
    <row r="24" spans="2:24" ht="13.2" customHeight="1">
      <c r="B24" s="277" t="s">
        <v>14</v>
      </c>
      <c r="C24" s="277">
        <v>70018908</v>
      </c>
      <c r="D24" s="277"/>
      <c r="E24" s="320">
        <v>88879440</v>
      </c>
      <c r="F24" s="77">
        <v>20126129</v>
      </c>
      <c r="G24" s="77">
        <f t="shared" si="0"/>
        <v>179024477</v>
      </c>
      <c r="I24" s="77">
        <f>'(B) Base Bud Adj'!T24</f>
        <v>5989100</v>
      </c>
      <c r="K24" s="77">
        <f>'(C) 12-13 Expenditure Adjust.'!X24</f>
        <v>2587200</v>
      </c>
      <c r="N24" s="77">
        <f>'(D) Tuition Fee Revenue'!H24+'(D) Tuition Fee Revenue'!J24</f>
        <v>1157000</v>
      </c>
      <c r="P24" s="314">
        <f t="shared" si="4"/>
        <v>78595208</v>
      </c>
      <c r="Q24" s="77">
        <f t="shared" si="1"/>
        <v>90036440</v>
      </c>
      <c r="R24" s="77">
        <f t="shared" si="2"/>
        <v>20126129</v>
      </c>
      <c r="S24" s="77">
        <f t="shared" si="3"/>
        <v>188757777</v>
      </c>
      <c r="U24" s="321">
        <f>E24-'(E) Tuit Fee Discounts'!C23</f>
        <v>56124040</v>
      </c>
      <c r="V24" s="270">
        <f>'(D) Tuition Fee Revenue'!R24</f>
        <v>939000</v>
      </c>
      <c r="W24" s="270">
        <f t="shared" si="5"/>
        <v>57063040</v>
      </c>
      <c r="X24" s="271">
        <f t="shared" si="6"/>
        <v>155784377</v>
      </c>
    </row>
    <row r="25" spans="2:24" ht="13.2" customHeight="1">
      <c r="B25" s="277" t="s">
        <v>15</v>
      </c>
      <c r="C25" s="277">
        <v>124792196</v>
      </c>
      <c r="D25" s="277"/>
      <c r="E25" s="320">
        <v>162350000</v>
      </c>
      <c r="F25" s="77">
        <v>35351595</v>
      </c>
      <c r="G25" s="77">
        <f t="shared" si="0"/>
        <v>322493791</v>
      </c>
      <c r="I25" s="77">
        <f>'(B) Base Bud Adj'!T25</f>
        <v>13677000</v>
      </c>
      <c r="K25" s="77">
        <f>'(C) 12-13 Expenditure Adjust.'!X25</f>
        <v>4941900</v>
      </c>
      <c r="N25" s="77">
        <f>'(D) Tuition Fee Revenue'!H25+'(D) Tuition Fee Revenue'!J25</f>
        <v>904000</v>
      </c>
      <c r="P25" s="314">
        <f t="shared" si="4"/>
        <v>143411096</v>
      </c>
      <c r="Q25" s="77">
        <f t="shared" si="1"/>
        <v>163254000</v>
      </c>
      <c r="R25" s="77">
        <f t="shared" si="2"/>
        <v>35351595</v>
      </c>
      <c r="S25" s="77">
        <f t="shared" si="3"/>
        <v>342016691</v>
      </c>
      <c r="U25" s="321">
        <f>E25-'(E) Tuit Fee Discounts'!C24</f>
        <v>121372000</v>
      </c>
      <c r="V25" s="270">
        <f>'(D) Tuition Fee Revenue'!R25</f>
        <v>496000</v>
      </c>
      <c r="W25" s="270">
        <f t="shared" si="5"/>
        <v>121868000</v>
      </c>
      <c r="X25" s="271">
        <f t="shared" si="6"/>
        <v>300630691</v>
      </c>
    </row>
    <row r="26" spans="2:24" ht="13.2" customHeight="1">
      <c r="B26" s="277" t="s">
        <v>16</v>
      </c>
      <c r="C26" s="277">
        <v>104587659</v>
      </c>
      <c r="D26" s="277"/>
      <c r="E26" s="320">
        <v>148700000</v>
      </c>
      <c r="F26" s="77">
        <v>31705427</v>
      </c>
      <c r="G26" s="77">
        <f t="shared" si="0"/>
        <v>284993086</v>
      </c>
      <c r="I26" s="77">
        <f>'(B) Base Bud Adj'!T26</f>
        <v>11831000</v>
      </c>
      <c r="K26" s="77">
        <f>'(C) 12-13 Expenditure Adjust.'!X26</f>
        <v>3856700</v>
      </c>
      <c r="N26" s="77">
        <f>'(D) Tuition Fee Revenue'!H26+'(D) Tuition Fee Revenue'!J26</f>
        <v>458000</v>
      </c>
      <c r="P26" s="314">
        <f t="shared" si="4"/>
        <v>120275359</v>
      </c>
      <c r="Q26" s="77">
        <f t="shared" si="1"/>
        <v>149158000</v>
      </c>
      <c r="R26" s="77">
        <f t="shared" si="2"/>
        <v>31705427</v>
      </c>
      <c r="S26" s="77">
        <f t="shared" si="3"/>
        <v>301138786</v>
      </c>
      <c r="U26" s="321">
        <f>E26-'(E) Tuit Fee Discounts'!C25</f>
        <v>104401000</v>
      </c>
      <c r="V26" s="270">
        <f>'(D) Tuition Fee Revenue'!R26</f>
        <v>99000</v>
      </c>
      <c r="W26" s="270">
        <f t="shared" si="5"/>
        <v>104500000</v>
      </c>
      <c r="X26" s="271">
        <f t="shared" si="6"/>
        <v>256480786</v>
      </c>
    </row>
    <row r="27" spans="2:24" ht="13.2" customHeight="1">
      <c r="B27" s="277" t="s">
        <v>17</v>
      </c>
      <c r="C27" s="277">
        <v>94515982</v>
      </c>
      <c r="D27" s="277"/>
      <c r="E27" s="320">
        <v>143665000</v>
      </c>
      <c r="F27" s="77">
        <v>36723458</v>
      </c>
      <c r="G27" s="77">
        <f t="shared" si="0"/>
        <v>274904440</v>
      </c>
      <c r="I27" s="77">
        <f>'(B) Base Bud Adj'!T27</f>
        <v>12762200</v>
      </c>
      <c r="K27" s="77">
        <f>'(C) 12-13 Expenditure Adjust.'!X27</f>
        <v>3816600</v>
      </c>
      <c r="N27" s="77">
        <f>'(D) Tuition Fee Revenue'!H27+'(D) Tuition Fee Revenue'!J27</f>
        <v>-643000</v>
      </c>
      <c r="P27" s="314">
        <f t="shared" si="4"/>
        <v>111094782</v>
      </c>
      <c r="Q27" s="77">
        <f t="shared" si="1"/>
        <v>143022000</v>
      </c>
      <c r="R27" s="77">
        <f t="shared" si="2"/>
        <v>36723458</v>
      </c>
      <c r="S27" s="77">
        <f t="shared" si="3"/>
        <v>290840240</v>
      </c>
      <c r="U27" s="321">
        <f>E27-'(E) Tuit Fee Discounts'!C26</f>
        <v>107915700</v>
      </c>
      <c r="V27" s="270">
        <f>'(D) Tuition Fee Revenue'!R27</f>
        <v>-975000</v>
      </c>
      <c r="W27" s="270">
        <f t="shared" si="5"/>
        <v>106940700</v>
      </c>
      <c r="X27" s="271">
        <f t="shared" si="6"/>
        <v>254758940</v>
      </c>
    </row>
    <row r="28" spans="2:24" ht="13.2" customHeight="1">
      <c r="B28" s="277" t="s">
        <v>18</v>
      </c>
      <c r="C28" s="277">
        <v>83073668</v>
      </c>
      <c r="D28" s="277"/>
      <c r="E28" s="320">
        <v>95990000</v>
      </c>
      <c r="F28" s="77">
        <v>46964000</v>
      </c>
      <c r="G28" s="77">
        <f t="shared" si="0"/>
        <v>226027668</v>
      </c>
      <c r="I28" s="77">
        <f>'(B) Base Bud Adj'!T28</f>
        <v>8260100</v>
      </c>
      <c r="K28" s="77">
        <f>'(C) 12-13 Expenditure Adjust.'!X28</f>
        <v>4663300</v>
      </c>
      <c r="N28" s="77">
        <f>'(D) Tuition Fee Revenue'!H28+'(D) Tuition Fee Revenue'!J28</f>
        <v>2984000</v>
      </c>
      <c r="P28" s="314">
        <f t="shared" si="4"/>
        <v>95997068</v>
      </c>
      <c r="Q28" s="77">
        <f t="shared" si="1"/>
        <v>98974000</v>
      </c>
      <c r="R28" s="77">
        <f t="shared" si="2"/>
        <v>46964000</v>
      </c>
      <c r="S28" s="77">
        <f t="shared" si="3"/>
        <v>241935068</v>
      </c>
      <c r="U28" s="321">
        <f>E28-'(E) Tuit Fee Discounts'!C27</f>
        <v>81759200</v>
      </c>
      <c r="V28" s="270">
        <f>'(D) Tuition Fee Revenue'!R28</f>
        <v>2732000</v>
      </c>
      <c r="W28" s="270">
        <f t="shared" si="5"/>
        <v>84491200</v>
      </c>
      <c r="X28" s="271">
        <f t="shared" si="6"/>
        <v>227452268</v>
      </c>
    </row>
    <row r="29" spans="2:24" ht="13.2" customHeight="1">
      <c r="B29" s="277" t="s">
        <v>19</v>
      </c>
      <c r="C29" s="277">
        <v>50029752</v>
      </c>
      <c r="D29" s="277"/>
      <c r="E29" s="320">
        <v>46145000</v>
      </c>
      <c r="F29" s="77">
        <v>8710000</v>
      </c>
      <c r="G29" s="77">
        <f t="shared" si="0"/>
        <v>104884752</v>
      </c>
      <c r="I29" s="77">
        <f>'(B) Base Bud Adj'!T29</f>
        <v>3680400</v>
      </c>
      <c r="K29" s="77">
        <f>'(C) 12-13 Expenditure Adjust.'!X29</f>
        <v>1887400</v>
      </c>
      <c r="N29" s="77">
        <f>'(D) Tuition Fee Revenue'!H29+'(D) Tuition Fee Revenue'!J29</f>
        <v>1719000</v>
      </c>
      <c r="P29" s="314">
        <f t="shared" si="4"/>
        <v>55597552</v>
      </c>
      <c r="Q29" s="77">
        <f t="shared" si="1"/>
        <v>47864000</v>
      </c>
      <c r="R29" s="77">
        <f t="shared" si="2"/>
        <v>8710000</v>
      </c>
      <c r="S29" s="77">
        <f t="shared" si="3"/>
        <v>112171552</v>
      </c>
      <c r="U29" s="321">
        <f>E29-'(E) Tuit Fee Discounts'!C28</f>
        <v>30795600</v>
      </c>
      <c r="V29" s="270">
        <f>'(D) Tuition Fee Revenue'!R29</f>
        <v>1272000</v>
      </c>
      <c r="W29" s="270">
        <f t="shared" si="5"/>
        <v>32067600</v>
      </c>
      <c r="X29" s="271">
        <f t="shared" si="6"/>
        <v>96375152</v>
      </c>
    </row>
    <row r="30" spans="2:24" ht="13.2" customHeight="1">
      <c r="B30" s="277" t="s">
        <v>20</v>
      </c>
      <c r="C30" s="277">
        <v>44186283</v>
      </c>
      <c r="D30" s="277"/>
      <c r="E30" s="320">
        <v>42228000</v>
      </c>
      <c r="F30" s="77">
        <v>5236766</v>
      </c>
      <c r="G30" s="77">
        <f t="shared" si="0"/>
        <v>91651049</v>
      </c>
      <c r="I30" s="77">
        <f>'(B) Base Bud Adj'!T30</f>
        <v>4084300</v>
      </c>
      <c r="K30" s="77">
        <f>'(C) 12-13 Expenditure Adjust.'!X30</f>
        <v>1196500</v>
      </c>
      <c r="N30" s="77">
        <f>'(D) Tuition Fee Revenue'!H30+'(D) Tuition Fee Revenue'!J30</f>
        <v>357000</v>
      </c>
      <c r="P30" s="314">
        <f t="shared" si="4"/>
        <v>49467083</v>
      </c>
      <c r="Q30" s="77">
        <f t="shared" si="1"/>
        <v>42585000</v>
      </c>
      <c r="R30" s="77">
        <f t="shared" si="2"/>
        <v>5236766</v>
      </c>
      <c r="S30" s="77">
        <f t="shared" si="3"/>
        <v>97288849</v>
      </c>
      <c r="U30" s="321">
        <f>E30-'(E) Tuit Fee Discounts'!C29</f>
        <v>32075800</v>
      </c>
      <c r="V30" s="270">
        <f>'(D) Tuition Fee Revenue'!R30</f>
        <v>239000</v>
      </c>
      <c r="W30" s="270">
        <f t="shared" si="5"/>
        <v>32314800</v>
      </c>
      <c r="X30" s="271">
        <f t="shared" si="6"/>
        <v>87018649</v>
      </c>
    </row>
    <row r="31" spans="2:24" ht="13.2" customHeight="1">
      <c r="B31" s="277" t="s">
        <v>21</v>
      </c>
      <c r="C31" s="277">
        <v>45143947</v>
      </c>
      <c r="D31" s="277"/>
      <c r="E31" s="320">
        <v>42829227</v>
      </c>
      <c r="F31" s="77">
        <v>5220855</v>
      </c>
      <c r="G31" s="77">
        <f t="shared" si="0"/>
        <v>93194029</v>
      </c>
      <c r="I31" s="77">
        <f>'(B) Base Bud Adj'!T31</f>
        <v>3035700</v>
      </c>
      <c r="K31" s="77">
        <f>'(C) 12-13 Expenditure Adjust.'!X31</f>
        <v>1655900</v>
      </c>
      <c r="N31" s="77">
        <f>'(D) Tuition Fee Revenue'!H31+'(D) Tuition Fee Revenue'!J31</f>
        <v>311000</v>
      </c>
      <c r="P31" s="314">
        <f t="shared" si="4"/>
        <v>49835547</v>
      </c>
      <c r="Q31" s="77">
        <f t="shared" si="1"/>
        <v>43140227</v>
      </c>
      <c r="R31" s="77">
        <f t="shared" si="2"/>
        <v>5220855</v>
      </c>
      <c r="S31" s="77">
        <f t="shared" si="3"/>
        <v>98196629</v>
      </c>
      <c r="U31" s="321">
        <f>E31-'(E) Tuit Fee Discounts'!C30</f>
        <v>27157727</v>
      </c>
      <c r="V31" s="270">
        <f>'(D) Tuition Fee Revenue'!R31</f>
        <v>98000</v>
      </c>
      <c r="W31" s="270">
        <f t="shared" si="5"/>
        <v>27255727</v>
      </c>
      <c r="X31" s="271">
        <f t="shared" si="6"/>
        <v>82312129</v>
      </c>
    </row>
    <row r="32" spans="2:24" ht="6" customHeight="1">
      <c r="U32" s="272"/>
      <c r="V32" s="270"/>
      <c r="W32" s="270"/>
      <c r="X32" s="271"/>
    </row>
    <row r="33" spans="1:24" s="314" customFormat="1">
      <c r="B33" s="322" t="s">
        <v>22</v>
      </c>
      <c r="C33" s="322">
        <f>SUM(C9:C32)</f>
        <v>1761456171.1599998</v>
      </c>
      <c r="D33" s="322"/>
      <c r="E33" s="322">
        <f>SUM(E9:E32)</f>
        <v>2126756101</v>
      </c>
      <c r="F33" s="322">
        <f>SUM(F9:F31)</f>
        <v>384026898</v>
      </c>
      <c r="G33" s="322">
        <f>SUM(G9:G32)</f>
        <v>4272239170.1599998</v>
      </c>
      <c r="H33" s="315"/>
      <c r="I33" s="322">
        <f>SUM(I9:I32)</f>
        <v>169789400</v>
      </c>
      <c r="J33" s="322"/>
      <c r="K33" s="322">
        <f>SUM(K9:K32)</f>
        <v>69475000</v>
      </c>
      <c r="L33" s="322"/>
      <c r="M33" s="322"/>
      <c r="N33" s="322">
        <f>SUM(N9:N32)</f>
        <v>16928000</v>
      </c>
      <c r="O33" s="315"/>
      <c r="P33" s="322">
        <f t="shared" ref="P33:S33" si="7">SUM(P9:P32)</f>
        <v>2000720571.1599998</v>
      </c>
      <c r="Q33" s="322">
        <f t="shared" si="7"/>
        <v>2143684101</v>
      </c>
      <c r="R33" s="322">
        <f t="shared" si="7"/>
        <v>384026898</v>
      </c>
      <c r="S33" s="322">
        <f t="shared" si="7"/>
        <v>4528431570.1599998</v>
      </c>
      <c r="T33" s="315"/>
      <c r="U33" s="273">
        <f>SUM(U9:U32)</f>
        <v>1499708301</v>
      </c>
      <c r="V33" s="274">
        <f>SUM(V9:V32)</f>
        <v>10655000</v>
      </c>
      <c r="W33" s="274">
        <f t="shared" ref="W33" si="8">SUM(W9:W32)</f>
        <v>1510363301</v>
      </c>
      <c r="X33" s="275">
        <f t="shared" ref="X33" si="9">SUM(X9:X32)</f>
        <v>3895110770.1599998</v>
      </c>
    </row>
    <row r="34" spans="1:24" ht="6" customHeight="1">
      <c r="U34" s="272"/>
      <c r="V34" s="270"/>
      <c r="W34" s="270"/>
      <c r="X34" s="271"/>
    </row>
    <row r="35" spans="1:24" ht="13.2" customHeight="1">
      <c r="B35" s="77" t="s">
        <v>23</v>
      </c>
      <c r="C35" s="77">
        <v>64190566</v>
      </c>
      <c r="E35" s="77">
        <v>0</v>
      </c>
      <c r="F35" s="77">
        <v>0</v>
      </c>
      <c r="G35" s="77">
        <f t="shared" ref="G35:G40" si="10">C35+E35+F35</f>
        <v>64190566</v>
      </c>
      <c r="I35" s="77">
        <f>'(B) Base Bud Adj'!T35</f>
        <v>933300</v>
      </c>
      <c r="K35" s="77">
        <f>'(C) 12-13 Expenditure Adjust.'!X35</f>
        <v>500000</v>
      </c>
      <c r="N35" s="77">
        <f>'(D) Tuition Fee Revenue'!H35+'(D) Tuition Fee Revenue'!J35</f>
        <v>0</v>
      </c>
      <c r="P35" s="77">
        <f>C35+K35+I35</f>
        <v>65623866</v>
      </c>
      <c r="Q35" s="77">
        <f t="shared" ref="Q35:Q40" si="11">E35+N35</f>
        <v>0</v>
      </c>
      <c r="R35" s="77">
        <f t="shared" ref="R35:R40" si="12">F35</f>
        <v>0</v>
      </c>
      <c r="S35" s="77">
        <f t="shared" ref="S35:S40" si="13">P35+Q35+R35</f>
        <v>65623866</v>
      </c>
      <c r="U35" s="321">
        <f>E35-'(E) Tuit Fee Discounts'!C34</f>
        <v>0</v>
      </c>
      <c r="V35" s="270">
        <f>'(D) Tuition Fee Revenue'!R35</f>
        <v>0</v>
      </c>
      <c r="W35" s="270">
        <f t="shared" ref="W35:W40" si="14">U35+V35</f>
        <v>0</v>
      </c>
      <c r="X35" s="271">
        <f t="shared" ref="X35:X40" si="15">P35+W35+R35</f>
        <v>65623866</v>
      </c>
    </row>
    <row r="36" spans="1:24" ht="13.2" customHeight="1">
      <c r="A36" s="323"/>
      <c r="B36" s="77" t="s">
        <v>29</v>
      </c>
      <c r="C36" s="77">
        <v>885735</v>
      </c>
      <c r="E36" s="77">
        <v>0</v>
      </c>
      <c r="F36" s="77">
        <v>0</v>
      </c>
      <c r="G36" s="77">
        <f t="shared" si="10"/>
        <v>885735</v>
      </c>
      <c r="I36" s="77">
        <f>'(B) Base Bud Adj'!T36</f>
        <v>0</v>
      </c>
      <c r="K36" s="77">
        <f>'(C) 12-13 Expenditure Adjust.'!X36</f>
        <v>-1000</v>
      </c>
      <c r="N36" s="77">
        <f>'(D) Tuition Fee Revenue'!H36+'(D) Tuition Fee Revenue'!J36</f>
        <v>44000</v>
      </c>
      <c r="P36" s="77">
        <f t="shared" ref="P36:P40" si="16">C36+K36+I36</f>
        <v>884735</v>
      </c>
      <c r="Q36" s="77">
        <f t="shared" si="11"/>
        <v>44000</v>
      </c>
      <c r="R36" s="77">
        <f t="shared" si="12"/>
        <v>0</v>
      </c>
      <c r="S36" s="77">
        <f t="shared" si="13"/>
        <v>928735</v>
      </c>
      <c r="U36" s="321">
        <f>E36-'(E) Tuit Fee Discounts'!C35</f>
        <v>0</v>
      </c>
      <c r="V36" s="270">
        <f>'(D) Tuition Fee Revenue'!R36</f>
        <v>36000</v>
      </c>
      <c r="W36" s="270">
        <f t="shared" si="14"/>
        <v>36000</v>
      </c>
      <c r="X36" s="271">
        <f t="shared" si="15"/>
        <v>920735</v>
      </c>
    </row>
    <row r="37" spans="1:24" ht="13.2" customHeight="1">
      <c r="A37" s="323"/>
      <c r="B37" s="77" t="s">
        <v>24</v>
      </c>
      <c r="C37" s="77">
        <v>2261619</v>
      </c>
      <c r="E37" s="324">
        <v>3103000</v>
      </c>
      <c r="F37" s="77">
        <v>0</v>
      </c>
      <c r="G37" s="77">
        <f t="shared" si="10"/>
        <v>5364619</v>
      </c>
      <c r="I37" s="77">
        <f>'(B) Base Bud Adj'!T37</f>
        <v>236000</v>
      </c>
      <c r="K37" s="77">
        <f>'(C) 12-13 Expenditure Adjust.'!X37</f>
        <v>39000</v>
      </c>
      <c r="N37" s="77">
        <f>'(D) Tuition Fee Revenue'!H37+'(D) Tuition Fee Revenue'!J37</f>
        <v>-272000</v>
      </c>
      <c r="P37" s="77">
        <f t="shared" si="16"/>
        <v>2536619</v>
      </c>
      <c r="Q37" s="77">
        <f t="shared" si="11"/>
        <v>2831000</v>
      </c>
      <c r="R37" s="77">
        <f t="shared" si="12"/>
        <v>0</v>
      </c>
      <c r="S37" s="77">
        <f t="shared" si="13"/>
        <v>5367619</v>
      </c>
      <c r="U37" s="321">
        <f>E37-'(E) Tuit Fee Discounts'!C36</f>
        <v>3103000</v>
      </c>
      <c r="V37" s="270">
        <f>'(D) Tuition Fee Revenue'!R37</f>
        <v>-281000</v>
      </c>
      <c r="W37" s="270">
        <f t="shared" si="14"/>
        <v>2822000</v>
      </c>
      <c r="X37" s="271">
        <f t="shared" si="15"/>
        <v>5358619</v>
      </c>
    </row>
    <row r="38" spans="1:24" ht="13.2" customHeight="1">
      <c r="A38" s="323"/>
      <c r="B38" s="77" t="s">
        <v>25</v>
      </c>
      <c r="C38" s="77">
        <v>11800</v>
      </c>
      <c r="E38" s="77">
        <v>0</v>
      </c>
      <c r="F38" s="77">
        <v>0</v>
      </c>
      <c r="G38" s="77">
        <f t="shared" si="10"/>
        <v>11800</v>
      </c>
      <c r="I38" s="77">
        <f>'(B) Base Bud Adj'!T38</f>
        <v>0</v>
      </c>
      <c r="K38" s="77">
        <f>'(C) 12-13 Expenditure Adjust.'!X38</f>
        <v>0</v>
      </c>
      <c r="N38" s="77">
        <f>'(D) Tuition Fee Revenue'!H38+'(D) Tuition Fee Revenue'!J38</f>
        <v>-1000</v>
      </c>
      <c r="P38" s="77">
        <f t="shared" si="16"/>
        <v>11800</v>
      </c>
      <c r="Q38" s="77">
        <f t="shared" si="11"/>
        <v>-1000</v>
      </c>
      <c r="R38" s="77">
        <f t="shared" si="12"/>
        <v>0</v>
      </c>
      <c r="S38" s="77">
        <f t="shared" si="13"/>
        <v>10800</v>
      </c>
      <c r="U38" s="321">
        <f>E38-'(E) Tuit Fee Discounts'!C37</f>
        <v>0</v>
      </c>
      <c r="V38" s="270">
        <f>'(D) Tuition Fee Revenue'!R38</f>
        <v>-1000</v>
      </c>
      <c r="W38" s="270">
        <f t="shared" si="14"/>
        <v>-1000</v>
      </c>
      <c r="X38" s="271">
        <f t="shared" si="15"/>
        <v>10800</v>
      </c>
    </row>
    <row r="39" spans="1:24" ht="13.2" customHeight="1">
      <c r="B39" s="77" t="s">
        <v>26</v>
      </c>
      <c r="C39" s="77">
        <v>181846109</v>
      </c>
      <c r="D39" s="325"/>
      <c r="E39" s="77">
        <v>0</v>
      </c>
      <c r="F39" s="77">
        <v>1000</v>
      </c>
      <c r="G39" s="77">
        <f t="shared" si="10"/>
        <v>181847109</v>
      </c>
      <c r="I39" s="77">
        <f>'(B) Base Bud Adj'!T39</f>
        <v>23772300</v>
      </c>
      <c r="K39" s="77">
        <f>'(C) 12-13 Expenditure Adjust.'!X39</f>
        <v>55104000</v>
      </c>
      <c r="N39" s="77">
        <f>'(D) Tuition Fee Revenue'!H39+'(D) Tuition Fee Revenue'!J39</f>
        <v>0</v>
      </c>
      <c r="O39" s="326"/>
      <c r="P39" s="77">
        <f t="shared" si="16"/>
        <v>260722409</v>
      </c>
      <c r="Q39" s="77">
        <f t="shared" si="11"/>
        <v>0</v>
      </c>
      <c r="R39" s="77">
        <f t="shared" si="12"/>
        <v>1000</v>
      </c>
      <c r="S39" s="77">
        <f t="shared" si="13"/>
        <v>260723409</v>
      </c>
      <c r="U39" s="321">
        <f>E39-'(E) Tuit Fee Discounts'!C38</f>
        <v>0</v>
      </c>
      <c r="V39" s="270">
        <f>'(D) Tuition Fee Revenue'!R39</f>
        <v>0</v>
      </c>
      <c r="W39" s="270">
        <f t="shared" si="14"/>
        <v>0</v>
      </c>
      <c r="X39" s="271">
        <f t="shared" si="15"/>
        <v>260723409</v>
      </c>
    </row>
    <row r="40" spans="1:24" ht="13.2" customHeight="1">
      <c r="A40" s="327">
        <v>1</v>
      </c>
      <c r="B40" s="77" t="s">
        <v>113</v>
      </c>
      <c r="C40" s="77">
        <v>0</v>
      </c>
      <c r="D40" s="325"/>
      <c r="E40" s="77">
        <v>0</v>
      </c>
      <c r="F40" s="77">
        <v>0</v>
      </c>
      <c r="G40" s="77">
        <f t="shared" si="10"/>
        <v>0</v>
      </c>
      <c r="I40" s="77">
        <f>'(B) Base Bud Adj'!T40</f>
        <v>198063000</v>
      </c>
      <c r="K40" s="77">
        <f>'(C) 12-13 Expenditure Adjust.'!X40</f>
        <v>0</v>
      </c>
      <c r="N40" s="77">
        <f>'(D) Tuition Fee Revenue'!H40+'(D) Tuition Fee Revenue'!J40</f>
        <v>0</v>
      </c>
      <c r="O40" s="326"/>
      <c r="P40" s="77">
        <f t="shared" si="16"/>
        <v>198063000</v>
      </c>
      <c r="Q40" s="77">
        <f t="shared" si="11"/>
        <v>0</v>
      </c>
      <c r="R40" s="77">
        <f t="shared" si="12"/>
        <v>0</v>
      </c>
      <c r="S40" s="77">
        <f t="shared" si="13"/>
        <v>198063000</v>
      </c>
      <c r="U40" s="321">
        <f>E40-'(E) Tuit Fee Discounts'!C39</f>
        <v>0</v>
      </c>
      <c r="V40" s="270">
        <f>'(D) Tuition Fee Revenue'!R40</f>
        <v>0</v>
      </c>
      <c r="W40" s="270">
        <f t="shared" si="14"/>
        <v>0</v>
      </c>
      <c r="X40" s="271">
        <f t="shared" si="15"/>
        <v>198063000</v>
      </c>
    </row>
    <row r="41" spans="1:24" ht="6" customHeight="1">
      <c r="U41" s="272"/>
      <c r="V41" s="270"/>
      <c r="W41" s="270"/>
      <c r="X41" s="271"/>
    </row>
    <row r="42" spans="1:24" s="314" customFormat="1" ht="13.8" thickBot="1">
      <c r="B42" s="328" t="s">
        <v>27</v>
      </c>
      <c r="C42" s="328">
        <f>SUM(C33:C40)</f>
        <v>2010652000.1599998</v>
      </c>
      <c r="D42" s="328"/>
      <c r="E42" s="328">
        <f>SUM(E33:E40)</f>
        <v>2129859101</v>
      </c>
      <c r="F42" s="328">
        <f>SUM(F33:F40)</f>
        <v>384027898</v>
      </c>
      <c r="G42" s="328">
        <f>SUM(G33:G40)</f>
        <v>4524538999.1599998</v>
      </c>
      <c r="H42" s="315"/>
      <c r="I42" s="328">
        <f>SUM(I33:I40)</f>
        <v>392794000</v>
      </c>
      <c r="J42" s="328"/>
      <c r="K42" s="328">
        <f>SUM(K33:K40)</f>
        <v>125117000</v>
      </c>
      <c r="L42" s="328"/>
      <c r="M42" s="328"/>
      <c r="N42" s="328">
        <f>SUM(N33:N40)</f>
        <v>16699000</v>
      </c>
      <c r="O42" s="315"/>
      <c r="P42" s="328">
        <f>SUM(P33:P40)</f>
        <v>2528563000.1599998</v>
      </c>
      <c r="Q42" s="328">
        <f>SUM(Q33:Q40)</f>
        <v>2146558101</v>
      </c>
      <c r="R42" s="328">
        <f>SUM(R33:R40)</f>
        <v>384027898</v>
      </c>
      <c r="S42" s="328">
        <f>SUM(S33:S40)</f>
        <v>5059148999.1599998</v>
      </c>
      <c r="T42" s="315"/>
      <c r="U42" s="273">
        <f>SUM(U10:U33)</f>
        <v>2975404655</v>
      </c>
      <c r="V42" s="274">
        <f>SUM(V33:V40)</f>
        <v>10409000</v>
      </c>
      <c r="W42" s="274">
        <f>SUM(W33:W40)</f>
        <v>1513220301</v>
      </c>
      <c r="X42" s="275">
        <f>SUM(X33:X40)</f>
        <v>4425811199.1599998</v>
      </c>
    </row>
    <row r="43" spans="1:24" ht="6" customHeight="1"/>
    <row r="44" spans="1:24">
      <c r="A44" s="329" t="s">
        <v>167</v>
      </c>
      <c r="O44" s="330"/>
      <c r="P44" s="331"/>
      <c r="Q44" s="331"/>
    </row>
    <row r="45" spans="1:24" ht="14.4">
      <c r="A45" s="327"/>
      <c r="B45" s="332"/>
      <c r="E45" s="333"/>
      <c r="F45" s="333"/>
      <c r="G45" s="333"/>
      <c r="H45" s="334"/>
      <c r="I45" s="335"/>
      <c r="J45" s="335"/>
      <c r="K45" s="335"/>
      <c r="L45" s="335"/>
      <c r="M45" s="335"/>
      <c r="N45" s="335"/>
      <c r="O45" s="336"/>
      <c r="P45" s="337"/>
      <c r="Q45" s="333"/>
      <c r="R45" s="333"/>
    </row>
    <row r="46" spans="1:24" ht="18" customHeight="1">
      <c r="C46" s="156"/>
      <c r="D46" s="156"/>
      <c r="E46" s="156"/>
      <c r="F46" s="156"/>
      <c r="G46" s="156"/>
      <c r="H46" s="156"/>
      <c r="I46" s="156"/>
      <c r="J46" s="156"/>
      <c r="K46" s="156"/>
      <c r="L46" s="156"/>
      <c r="M46" s="156"/>
      <c r="N46" s="156"/>
      <c r="O46" s="156"/>
      <c r="P46" s="276"/>
      <c r="Q46" s="156"/>
      <c r="R46" s="156"/>
    </row>
    <row r="51" spans="16:16">
      <c r="P51" s="338"/>
    </row>
  </sheetData>
  <mergeCells count="8">
    <mergeCell ref="U4:X5"/>
    <mergeCell ref="J6:L6"/>
    <mergeCell ref="C4:G4"/>
    <mergeCell ref="P4:S4"/>
    <mergeCell ref="I5:L5"/>
    <mergeCell ref="P5:S5"/>
    <mergeCell ref="I4:N4"/>
    <mergeCell ref="E5:E6"/>
  </mergeCells>
  <phoneticPr fontId="0" type="noConversion"/>
  <printOptions horizontalCentered="1"/>
  <pageMargins left="0.25" right="0.25" top="0.5" bottom="0.25" header="0.5" footer="0.5"/>
  <pageSetup paperSize="5"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workbookViewId="0">
      <pane xSplit="1" ySplit="6" topLeftCell="B7" activePane="bottomRight" state="frozen"/>
      <selection pane="topRight" activeCell="C1" sqref="C1"/>
      <selection pane="bottomLeft" activeCell="A4" sqref="A4"/>
      <selection pane="bottomRight" activeCell="A4" sqref="A4"/>
    </sheetView>
  </sheetViews>
  <sheetFormatPr defaultColWidth="9.33203125" defaultRowHeight="13.2"/>
  <cols>
    <col min="1" max="1" width="22.44140625" style="59" customWidth="1"/>
    <col min="2" max="2" width="3.77734375" style="59" customWidth="1"/>
    <col min="3" max="3" width="16.77734375" style="59" customWidth="1"/>
    <col min="4" max="4" width="3.77734375" style="59" customWidth="1"/>
    <col min="5" max="5" width="1.77734375" style="63" customWidth="1"/>
    <col min="6" max="6" width="14.77734375" style="63" customWidth="1"/>
    <col min="7" max="7" width="1.77734375" style="63" customWidth="1"/>
    <col min="8" max="8" width="16.77734375" style="63" customWidth="1"/>
    <col min="9" max="9" width="1.77734375" style="63" customWidth="1"/>
    <col min="10" max="10" width="8.77734375" style="63" customWidth="1"/>
    <col min="11" max="11" width="14.77734375" style="63" customWidth="1"/>
    <col min="12" max="12" width="8.77734375" style="63" customWidth="1"/>
    <col min="13" max="13" width="1.77734375" style="63" customWidth="1"/>
    <col min="14" max="14" width="12.5546875" style="63" bestFit="1" customWidth="1"/>
    <col min="15" max="15" width="2.33203125" style="63" customWidth="1"/>
    <col min="16" max="16" width="5.77734375" style="63" customWidth="1"/>
    <col min="17" max="17" width="14.77734375" style="63" customWidth="1"/>
    <col min="18" max="18" width="5.77734375" style="63" customWidth="1"/>
    <col min="19" max="19" width="2.33203125" style="63" customWidth="1"/>
    <col min="20" max="20" width="14.77734375" style="63" customWidth="1"/>
    <col min="21" max="21" width="2.33203125" style="63" customWidth="1"/>
    <col min="22" max="22" width="3.77734375" style="63" customWidth="1"/>
    <col min="23" max="23" width="16.77734375" style="63" customWidth="1"/>
    <col min="24" max="24" width="3.77734375" style="59" customWidth="1"/>
    <col min="25" max="25" width="12.77734375" style="59" customWidth="1"/>
    <col min="26" max="26" width="13.77734375" style="59" customWidth="1"/>
    <col min="27" max="27" width="3.109375" style="59" customWidth="1"/>
    <col min="28" max="28" width="14.109375" style="59" bestFit="1" customWidth="1"/>
    <col min="29" max="16384" width="9.33203125" style="59"/>
  </cols>
  <sheetData>
    <row r="1" spans="1:24" ht="16.8">
      <c r="A1" s="9" t="s">
        <v>149</v>
      </c>
      <c r="B1" s="9"/>
      <c r="C1" s="1"/>
      <c r="D1" s="1"/>
      <c r="E1" s="60"/>
      <c r="F1" s="60"/>
      <c r="G1" s="60"/>
      <c r="H1" s="60"/>
      <c r="I1" s="60"/>
      <c r="J1" s="60"/>
      <c r="K1" s="60"/>
      <c r="L1" s="60"/>
      <c r="M1" s="60"/>
      <c r="N1" s="60"/>
      <c r="O1" s="60"/>
      <c r="P1" s="60"/>
      <c r="Q1" s="60"/>
      <c r="R1" s="60"/>
      <c r="S1" s="60"/>
      <c r="T1" s="60"/>
      <c r="U1" s="60"/>
      <c r="V1" s="60"/>
      <c r="W1" s="60"/>
    </row>
    <row r="2" spans="1:24" ht="6" customHeight="1">
      <c r="A2" s="9"/>
      <c r="B2" s="9"/>
      <c r="C2" s="1"/>
      <c r="D2" s="1"/>
      <c r="E2" s="60"/>
      <c r="F2" s="60"/>
      <c r="G2" s="60"/>
      <c r="H2" s="60"/>
      <c r="I2" s="60"/>
      <c r="J2" s="60"/>
      <c r="K2" s="60"/>
      <c r="L2" s="60"/>
      <c r="M2" s="60"/>
      <c r="N2" s="60"/>
      <c r="O2" s="60"/>
      <c r="P2" s="60"/>
      <c r="Q2" s="60"/>
      <c r="R2" s="60"/>
      <c r="S2" s="60"/>
      <c r="T2" s="60"/>
      <c r="U2" s="60"/>
      <c r="V2" s="60"/>
      <c r="W2" s="60"/>
    </row>
    <row r="3" spans="1:24" ht="6" customHeight="1">
      <c r="A3" s="14"/>
      <c r="B3" s="14"/>
      <c r="C3" s="1"/>
      <c r="D3" s="1"/>
      <c r="E3" s="60"/>
      <c r="F3" s="60"/>
      <c r="G3" s="60"/>
      <c r="H3" s="60"/>
      <c r="I3" s="60"/>
      <c r="J3" s="60"/>
      <c r="K3" s="60"/>
      <c r="L3" s="60"/>
      <c r="M3" s="60"/>
      <c r="N3" s="60"/>
      <c r="O3" s="60"/>
      <c r="P3" s="60"/>
      <c r="Q3" s="60"/>
      <c r="R3" s="60"/>
      <c r="S3" s="60"/>
      <c r="T3" s="81"/>
      <c r="U3" s="60"/>
      <c r="V3" s="60"/>
      <c r="W3" s="60"/>
    </row>
    <row r="4" spans="1:24" s="10" customFormat="1" ht="13.8">
      <c r="C4" s="11">
        <f>-1</f>
        <v>-1</v>
      </c>
      <c r="D4" s="11"/>
      <c r="E4" s="11"/>
      <c r="F4" s="11">
        <v>-2</v>
      </c>
      <c r="G4" s="11"/>
      <c r="H4" s="11">
        <v>-3</v>
      </c>
      <c r="I4" s="11"/>
      <c r="K4" s="12">
        <v>-4</v>
      </c>
      <c r="L4" s="12"/>
      <c r="N4" s="12">
        <f>-5</f>
        <v>-5</v>
      </c>
      <c r="O4" s="12"/>
      <c r="P4" s="12"/>
      <c r="Q4" s="12">
        <f>-6</f>
        <v>-6</v>
      </c>
      <c r="R4" s="12"/>
      <c r="S4" s="11"/>
      <c r="T4" s="83" t="s">
        <v>60</v>
      </c>
      <c r="U4" s="11"/>
      <c r="V4" s="11"/>
      <c r="W4" s="83" t="s">
        <v>61</v>
      </c>
    </row>
    <row r="5" spans="1:24" s="2" customFormat="1" ht="6" customHeight="1">
      <c r="C5" s="4"/>
      <c r="D5" s="4"/>
      <c r="E5" s="4"/>
      <c r="F5" s="4"/>
      <c r="G5" s="4"/>
      <c r="H5" s="4"/>
      <c r="I5" s="4"/>
      <c r="J5" s="4"/>
      <c r="K5" s="4"/>
      <c r="L5" s="4"/>
      <c r="M5" s="4"/>
      <c r="N5" s="3"/>
      <c r="O5" s="3"/>
      <c r="P5" s="3"/>
      <c r="Q5" s="3"/>
      <c r="R5" s="3"/>
      <c r="S5" s="4"/>
      <c r="T5" s="4"/>
      <c r="U5" s="4"/>
      <c r="V5" s="4"/>
      <c r="W5" s="4"/>
    </row>
    <row r="6" spans="1:24" s="155" customFormat="1" ht="45" customHeight="1">
      <c r="A6" s="189"/>
      <c r="B6" s="422" t="s">
        <v>158</v>
      </c>
      <c r="C6" s="423"/>
      <c r="D6" s="424"/>
      <c r="E6" s="189"/>
      <c r="F6" s="189" t="s">
        <v>112</v>
      </c>
      <c r="G6" s="189"/>
      <c r="H6" s="157" t="s">
        <v>81</v>
      </c>
      <c r="I6" s="340"/>
      <c r="J6" s="417" t="s">
        <v>159</v>
      </c>
      <c r="K6" s="417"/>
      <c r="L6" s="417"/>
      <c r="M6" s="340"/>
      <c r="N6" s="189" t="s">
        <v>64</v>
      </c>
      <c r="O6" s="189"/>
      <c r="P6" s="417" t="s">
        <v>119</v>
      </c>
      <c r="Q6" s="417"/>
      <c r="R6" s="417"/>
      <c r="S6" s="158"/>
      <c r="T6" s="154" t="s">
        <v>82</v>
      </c>
      <c r="U6" s="158"/>
      <c r="V6" s="419" t="s">
        <v>108</v>
      </c>
      <c r="W6" s="420"/>
      <c r="X6" s="421"/>
    </row>
    <row r="7" spans="1:24" s="107" customFormat="1" ht="14.25" customHeight="1">
      <c r="A7" s="105"/>
      <c r="B7" s="376"/>
      <c r="C7" s="105"/>
      <c r="D7" s="377"/>
      <c r="E7" s="106"/>
      <c r="F7" s="106"/>
      <c r="G7" s="106"/>
      <c r="H7" s="65" t="s">
        <v>111</v>
      </c>
      <c r="I7" s="66"/>
      <c r="J7" s="106"/>
      <c r="K7" s="363" t="s">
        <v>146</v>
      </c>
      <c r="L7" s="106"/>
      <c r="M7" s="106"/>
      <c r="N7" s="66"/>
      <c r="O7" s="66"/>
      <c r="P7" s="66"/>
      <c r="Q7" s="66"/>
      <c r="R7" s="66"/>
      <c r="S7" s="66"/>
      <c r="T7" s="170" t="s">
        <v>131</v>
      </c>
      <c r="U7" s="66"/>
      <c r="V7" s="364"/>
      <c r="W7" s="66" t="s">
        <v>148</v>
      </c>
      <c r="X7" s="365"/>
    </row>
    <row r="8" spans="1:24" ht="7.5" customHeight="1">
      <c r="A8" s="61"/>
      <c r="B8" s="378"/>
      <c r="C8" s="61"/>
      <c r="D8" s="379"/>
      <c r="E8" s="62"/>
      <c r="F8" s="62"/>
      <c r="G8" s="62"/>
      <c r="H8" s="108"/>
      <c r="I8" s="62"/>
      <c r="J8" s="62"/>
      <c r="K8" s="62"/>
      <c r="L8" s="62"/>
      <c r="M8" s="62"/>
      <c r="N8" s="7"/>
      <c r="O8" s="7"/>
      <c r="P8" s="7"/>
      <c r="Q8" s="7"/>
      <c r="R8" s="7"/>
      <c r="S8" s="7"/>
      <c r="T8" s="6"/>
      <c r="U8" s="7"/>
      <c r="V8" s="366"/>
      <c r="W8" s="7"/>
      <c r="X8" s="367"/>
    </row>
    <row r="9" spans="1:24" s="8" customFormat="1" ht="13.2" customHeight="1">
      <c r="A9" s="58" t="s">
        <v>0</v>
      </c>
      <c r="B9" s="380"/>
      <c r="C9" s="131">
        <f>'(A) Budget Summary'!C9</f>
        <v>46814209</v>
      </c>
      <c r="D9" s="381"/>
      <c r="E9" s="131"/>
      <c r="F9" s="131">
        <v>1098600</v>
      </c>
      <c r="G9" s="131"/>
      <c r="H9" s="130">
        <f>C9+F9</f>
        <v>47912809</v>
      </c>
      <c r="I9" s="131"/>
      <c r="J9" s="131"/>
      <c r="K9" s="8">
        <v>1860500</v>
      </c>
      <c r="M9" s="131"/>
      <c r="N9" s="131"/>
      <c r="O9" s="131"/>
      <c r="P9" s="131"/>
      <c r="Q9" s="131">
        <v>-13500</v>
      </c>
      <c r="R9" s="131"/>
      <c r="S9" s="131"/>
      <c r="T9" s="130">
        <f>F9+K9+N9+Q9</f>
        <v>2945600</v>
      </c>
      <c r="U9" s="131"/>
      <c r="V9" s="368"/>
      <c r="W9" s="131">
        <f t="shared" ref="W9:W31" si="0">C9+T9</f>
        <v>49759809</v>
      </c>
      <c r="X9" s="369"/>
    </row>
    <row r="10" spans="1:24" s="5" customFormat="1" ht="13.2" customHeight="1">
      <c r="A10" s="59" t="s">
        <v>1</v>
      </c>
      <c r="B10" s="382"/>
      <c r="C10" s="60">
        <f>'(A) Budget Summary'!C10</f>
        <v>43763210</v>
      </c>
      <c r="D10" s="383"/>
      <c r="E10" s="133"/>
      <c r="F10" s="133">
        <v>886200</v>
      </c>
      <c r="G10" s="133"/>
      <c r="H10" s="134">
        <f>C10+F10</f>
        <v>44649410</v>
      </c>
      <c r="I10" s="362"/>
      <c r="J10" s="133"/>
      <c r="K10" s="5">
        <v>1590000</v>
      </c>
      <c r="M10" s="133"/>
      <c r="N10" s="60"/>
      <c r="O10" s="60"/>
      <c r="P10" s="60"/>
      <c r="Q10" s="60">
        <v>-11900</v>
      </c>
      <c r="R10" s="60"/>
      <c r="S10" s="60"/>
      <c r="T10" s="132">
        <f>F10+K10+N10+Q10</f>
        <v>2464300</v>
      </c>
      <c r="U10" s="60"/>
      <c r="V10" s="370"/>
      <c r="W10" s="60">
        <f t="shared" si="0"/>
        <v>46227510</v>
      </c>
      <c r="X10" s="371"/>
    </row>
    <row r="11" spans="1:24" s="5" customFormat="1" ht="13.2" customHeight="1">
      <c r="A11" s="59" t="s">
        <v>2</v>
      </c>
      <c r="B11" s="382"/>
      <c r="C11" s="60">
        <f>'(A) Budget Summary'!C11</f>
        <v>76558332</v>
      </c>
      <c r="D11" s="383"/>
      <c r="E11" s="133"/>
      <c r="F11" s="133">
        <v>2032900</v>
      </c>
      <c r="G11" s="133"/>
      <c r="H11" s="134">
        <f t="shared" ref="H11:H31" si="1">C11+F11</f>
        <v>78591232</v>
      </c>
      <c r="I11" s="362"/>
      <c r="J11" s="133"/>
      <c r="K11" s="5">
        <v>5254900</v>
      </c>
      <c r="M11" s="133"/>
      <c r="N11" s="60"/>
      <c r="O11" s="60"/>
      <c r="P11" s="60"/>
      <c r="Q11" s="60">
        <v>-25700</v>
      </c>
      <c r="R11" s="60"/>
      <c r="S11" s="60"/>
      <c r="T11" s="132">
        <f t="shared" ref="T11:T31" si="2">F11+K11+N11+Q11</f>
        <v>7262100</v>
      </c>
      <c r="U11" s="60"/>
      <c r="V11" s="370"/>
      <c r="W11" s="60">
        <f t="shared" si="0"/>
        <v>83820432</v>
      </c>
      <c r="X11" s="371"/>
    </row>
    <row r="12" spans="1:24" s="5" customFormat="1" ht="13.2" customHeight="1">
      <c r="A12" s="59" t="s">
        <v>3</v>
      </c>
      <c r="B12" s="382"/>
      <c r="C12" s="60">
        <f>'(A) Budget Summary'!C12</f>
        <v>55890452</v>
      </c>
      <c r="D12" s="383"/>
      <c r="E12" s="133"/>
      <c r="F12" s="133">
        <v>1198900</v>
      </c>
      <c r="G12" s="133"/>
      <c r="H12" s="134">
        <f t="shared" si="1"/>
        <v>57089352</v>
      </c>
      <c r="I12" s="362"/>
      <c r="J12" s="133"/>
      <c r="K12" s="5">
        <v>2610900</v>
      </c>
      <c r="M12" s="133"/>
      <c r="N12" s="60"/>
      <c r="O12" s="60"/>
      <c r="P12" s="60"/>
      <c r="Q12" s="60">
        <v>-20000</v>
      </c>
      <c r="R12" s="60"/>
      <c r="S12" s="60"/>
      <c r="T12" s="132">
        <f t="shared" si="2"/>
        <v>3789800</v>
      </c>
      <c r="U12" s="60"/>
      <c r="V12" s="370"/>
      <c r="W12" s="60">
        <f t="shared" si="0"/>
        <v>59680252</v>
      </c>
      <c r="X12" s="371"/>
    </row>
    <row r="13" spans="1:24" s="5" customFormat="1" ht="13.2" customHeight="1">
      <c r="A13" s="59" t="s">
        <v>28</v>
      </c>
      <c r="B13" s="382"/>
      <c r="C13" s="60">
        <f>'(A) Budget Summary'!C13</f>
        <v>58875861</v>
      </c>
      <c r="D13" s="383"/>
      <c r="E13" s="133"/>
      <c r="F13" s="133">
        <v>1734100</v>
      </c>
      <c r="G13" s="133"/>
      <c r="H13" s="134">
        <f t="shared" si="1"/>
        <v>60609961</v>
      </c>
      <c r="I13" s="362"/>
      <c r="J13" s="133"/>
      <c r="K13" s="5">
        <v>4008700</v>
      </c>
      <c r="M13" s="133"/>
      <c r="N13" s="60"/>
      <c r="O13" s="60"/>
      <c r="P13" s="60"/>
      <c r="Q13" s="60">
        <v>-31600</v>
      </c>
      <c r="R13" s="60"/>
      <c r="S13" s="60"/>
      <c r="T13" s="132">
        <f t="shared" si="2"/>
        <v>5711200</v>
      </c>
      <c r="U13" s="60"/>
      <c r="V13" s="370"/>
      <c r="W13" s="60">
        <f t="shared" si="0"/>
        <v>64587061</v>
      </c>
      <c r="X13" s="371"/>
    </row>
    <row r="14" spans="1:24" s="5" customFormat="1" ht="13.2" customHeight="1">
      <c r="A14" s="59" t="s">
        <v>4</v>
      </c>
      <c r="B14" s="382"/>
      <c r="C14" s="60">
        <f>'(A) Budget Summary'!C14</f>
        <v>100654232</v>
      </c>
      <c r="D14" s="383"/>
      <c r="E14" s="133"/>
      <c r="F14" s="133">
        <v>2360600</v>
      </c>
      <c r="G14" s="133"/>
      <c r="H14" s="134">
        <f t="shared" si="1"/>
        <v>103014832</v>
      </c>
      <c r="I14" s="362"/>
      <c r="J14" s="133"/>
      <c r="K14" s="5">
        <v>6145800</v>
      </c>
      <c r="M14" s="133"/>
      <c r="N14" s="60">
        <v>-4000000</v>
      </c>
      <c r="O14" s="60"/>
      <c r="P14" s="60"/>
      <c r="Q14" s="60">
        <v>-33800</v>
      </c>
      <c r="R14" s="60"/>
      <c r="S14" s="60"/>
      <c r="T14" s="132">
        <f t="shared" si="2"/>
        <v>4472600</v>
      </c>
      <c r="U14" s="60"/>
      <c r="V14" s="370"/>
      <c r="W14" s="60">
        <f t="shared" si="0"/>
        <v>105126832</v>
      </c>
      <c r="X14" s="371"/>
    </row>
    <row r="15" spans="1:24" s="5" customFormat="1" ht="13.2" customHeight="1">
      <c r="A15" s="59" t="s">
        <v>5</v>
      </c>
      <c r="B15" s="382"/>
      <c r="C15" s="60">
        <f>'(A) Budget Summary'!C15</f>
        <v>108382561</v>
      </c>
      <c r="D15" s="383"/>
      <c r="E15" s="133"/>
      <c r="F15" s="133">
        <v>3595100</v>
      </c>
      <c r="G15" s="133"/>
      <c r="H15" s="134">
        <f t="shared" si="1"/>
        <v>111977661</v>
      </c>
      <c r="I15" s="362"/>
      <c r="J15" s="133"/>
      <c r="K15" s="5">
        <v>11687500</v>
      </c>
      <c r="M15" s="133"/>
      <c r="N15" s="60"/>
      <c r="O15" s="60"/>
      <c r="P15" s="60"/>
      <c r="Q15" s="60">
        <v>-59300</v>
      </c>
      <c r="R15" s="60"/>
      <c r="S15" s="60"/>
      <c r="T15" s="132">
        <f t="shared" si="2"/>
        <v>15223300</v>
      </c>
      <c r="U15" s="60"/>
      <c r="V15" s="370"/>
      <c r="W15" s="60">
        <f t="shared" si="0"/>
        <v>123605861</v>
      </c>
      <c r="X15" s="371"/>
    </row>
    <row r="16" spans="1:24" s="5" customFormat="1" ht="13.2" customHeight="1">
      <c r="A16" s="59" t="s">
        <v>6</v>
      </c>
      <c r="B16" s="382"/>
      <c r="C16" s="60">
        <f>'(A) Budget Summary'!C16</f>
        <v>55618510</v>
      </c>
      <c r="D16" s="383"/>
      <c r="E16" s="133"/>
      <c r="F16" s="133">
        <v>1339600</v>
      </c>
      <c r="G16" s="133"/>
      <c r="H16" s="134">
        <f t="shared" si="1"/>
        <v>56958110</v>
      </c>
      <c r="I16" s="362"/>
      <c r="J16" s="133"/>
      <c r="K16" s="5">
        <v>2320000</v>
      </c>
      <c r="M16" s="133"/>
      <c r="N16" s="60"/>
      <c r="O16" s="60"/>
      <c r="P16" s="60"/>
      <c r="Q16" s="60">
        <v>-15800</v>
      </c>
      <c r="R16" s="60"/>
      <c r="S16" s="60"/>
      <c r="T16" s="132">
        <f t="shared" si="2"/>
        <v>3643800</v>
      </c>
      <c r="U16" s="60"/>
      <c r="V16" s="370"/>
      <c r="W16" s="60">
        <f t="shared" si="0"/>
        <v>59262310</v>
      </c>
      <c r="X16" s="371"/>
    </row>
    <row r="17" spans="1:24" s="5" customFormat="1" ht="13.2" customHeight="1">
      <c r="A17" s="59" t="s">
        <v>7</v>
      </c>
      <c r="B17" s="382"/>
      <c r="C17" s="60">
        <f>'(A) Budget Summary'!C17</f>
        <v>121928936.16</v>
      </c>
      <c r="D17" s="383"/>
      <c r="E17" s="133"/>
      <c r="F17" s="133">
        <v>4211900</v>
      </c>
      <c r="G17" s="133"/>
      <c r="H17" s="134">
        <f t="shared" si="1"/>
        <v>126140836.16</v>
      </c>
      <c r="I17" s="362"/>
      <c r="J17" s="133"/>
      <c r="K17" s="5">
        <v>11342300</v>
      </c>
      <c r="M17" s="133"/>
      <c r="N17" s="60"/>
      <c r="O17" s="60"/>
      <c r="P17" s="60"/>
      <c r="Q17" s="60">
        <v>-57100</v>
      </c>
      <c r="R17" s="60"/>
      <c r="S17" s="60"/>
      <c r="T17" s="132">
        <f t="shared" si="2"/>
        <v>15497100</v>
      </c>
      <c r="U17" s="60"/>
      <c r="V17" s="370"/>
      <c r="W17" s="60">
        <f t="shared" si="0"/>
        <v>137426036.16</v>
      </c>
      <c r="X17" s="371"/>
    </row>
    <row r="18" spans="1:24" s="5" customFormat="1" ht="13.2" customHeight="1">
      <c r="A18" s="59" t="s">
        <v>8</v>
      </c>
      <c r="B18" s="382"/>
      <c r="C18" s="60">
        <f>'(A) Budget Summary'!C18</f>
        <v>90695039</v>
      </c>
      <c r="D18" s="383"/>
      <c r="E18" s="133"/>
      <c r="F18" s="133">
        <v>2487800</v>
      </c>
      <c r="G18" s="133"/>
      <c r="H18" s="134">
        <f t="shared" si="1"/>
        <v>93182839</v>
      </c>
      <c r="I18" s="362"/>
      <c r="J18" s="133"/>
      <c r="K18" s="5">
        <v>6231000</v>
      </c>
      <c r="M18" s="133"/>
      <c r="N18" s="60"/>
      <c r="O18" s="60"/>
      <c r="P18" s="60"/>
      <c r="Q18" s="60">
        <v>-44200</v>
      </c>
      <c r="R18" s="60"/>
      <c r="S18" s="60"/>
      <c r="T18" s="132">
        <f t="shared" si="2"/>
        <v>8674600</v>
      </c>
      <c r="U18" s="60"/>
      <c r="V18" s="370"/>
      <c r="W18" s="60">
        <f t="shared" si="0"/>
        <v>99369639</v>
      </c>
      <c r="X18" s="371"/>
    </row>
    <row r="19" spans="1:24" s="5" customFormat="1" ht="13.2" customHeight="1">
      <c r="A19" s="59" t="s">
        <v>9</v>
      </c>
      <c r="B19" s="382"/>
      <c r="C19" s="60">
        <f>'(A) Budget Summary'!C19</f>
        <v>21889476</v>
      </c>
      <c r="D19" s="383"/>
      <c r="E19" s="133"/>
      <c r="F19" s="133">
        <v>349500</v>
      </c>
      <c r="G19" s="133"/>
      <c r="H19" s="134">
        <f t="shared" si="1"/>
        <v>22238976</v>
      </c>
      <c r="I19" s="362"/>
      <c r="J19" s="133"/>
      <c r="K19" s="5">
        <v>331600</v>
      </c>
      <c r="M19" s="133"/>
      <c r="N19" s="60"/>
      <c r="O19" s="60"/>
      <c r="P19" s="60"/>
      <c r="Q19" s="60">
        <v>-4600</v>
      </c>
      <c r="R19" s="60"/>
      <c r="S19" s="60"/>
      <c r="T19" s="132">
        <f t="shared" si="2"/>
        <v>676500</v>
      </c>
      <c r="U19" s="60"/>
      <c r="V19" s="370"/>
      <c r="W19" s="60">
        <f t="shared" si="0"/>
        <v>22565976</v>
      </c>
      <c r="X19" s="371"/>
    </row>
    <row r="20" spans="1:24" s="5" customFormat="1" ht="13.2" customHeight="1">
      <c r="A20" s="59" t="s">
        <v>10</v>
      </c>
      <c r="B20" s="382"/>
      <c r="C20" s="60">
        <f>'(A) Budget Summary'!C20</f>
        <v>49013483</v>
      </c>
      <c r="D20" s="383"/>
      <c r="E20" s="133"/>
      <c r="F20" s="133">
        <v>878100</v>
      </c>
      <c r="G20" s="133"/>
      <c r="H20" s="134">
        <f t="shared" si="1"/>
        <v>49891583</v>
      </c>
      <c r="I20" s="362"/>
      <c r="J20" s="133"/>
      <c r="K20" s="5">
        <v>1242200</v>
      </c>
      <c r="M20" s="133"/>
      <c r="N20" s="60"/>
      <c r="O20" s="60"/>
      <c r="P20" s="60"/>
      <c r="Q20" s="60">
        <v>-7200</v>
      </c>
      <c r="R20" s="60"/>
      <c r="S20" s="60"/>
      <c r="T20" s="132">
        <f t="shared" si="2"/>
        <v>2113100</v>
      </c>
      <c r="U20" s="60"/>
      <c r="V20" s="370"/>
      <c r="W20" s="60">
        <f t="shared" si="0"/>
        <v>51126583</v>
      </c>
      <c r="X20" s="371"/>
    </row>
    <row r="21" spans="1:24" s="5" customFormat="1" ht="13.2" customHeight="1">
      <c r="A21" s="59" t="s">
        <v>11</v>
      </c>
      <c r="B21" s="382"/>
      <c r="C21" s="60">
        <f>'(A) Budget Summary'!C21</f>
        <v>123002396</v>
      </c>
      <c r="D21" s="383"/>
      <c r="E21" s="133"/>
      <c r="F21" s="133">
        <v>3583100</v>
      </c>
      <c r="G21" s="133"/>
      <c r="H21" s="134">
        <f t="shared" si="1"/>
        <v>126585496</v>
      </c>
      <c r="I21" s="362"/>
      <c r="J21" s="133"/>
      <c r="K21" s="5">
        <v>10266900</v>
      </c>
      <c r="M21" s="133"/>
      <c r="N21" s="60"/>
      <c r="O21" s="60"/>
      <c r="P21" s="60"/>
      <c r="Q21" s="60">
        <v>-57800</v>
      </c>
      <c r="R21" s="60"/>
      <c r="S21" s="60"/>
      <c r="T21" s="132">
        <f t="shared" si="2"/>
        <v>13792200</v>
      </c>
      <c r="U21" s="60"/>
      <c r="V21" s="370"/>
      <c r="W21" s="60">
        <f t="shared" si="0"/>
        <v>136794596</v>
      </c>
      <c r="X21" s="371"/>
    </row>
    <row r="22" spans="1:24" s="5" customFormat="1" ht="13.2" customHeight="1">
      <c r="A22" s="59" t="s">
        <v>12</v>
      </c>
      <c r="B22" s="382"/>
      <c r="C22" s="60">
        <f>'(A) Budget Summary'!C22</f>
        <v>90251442</v>
      </c>
      <c r="D22" s="383"/>
      <c r="E22" s="133"/>
      <c r="F22" s="133">
        <v>2605500</v>
      </c>
      <c r="G22" s="133"/>
      <c r="H22" s="134">
        <f t="shared" si="1"/>
        <v>92856942</v>
      </c>
      <c r="I22" s="362"/>
      <c r="J22" s="133"/>
      <c r="K22" s="5">
        <v>7167300</v>
      </c>
      <c r="M22" s="133"/>
      <c r="N22" s="60"/>
      <c r="O22" s="60"/>
      <c r="P22" s="60"/>
      <c r="Q22" s="60">
        <v>-39900</v>
      </c>
      <c r="R22" s="60"/>
      <c r="S22" s="60"/>
      <c r="T22" s="132">
        <f t="shared" si="2"/>
        <v>9732900</v>
      </c>
      <c r="U22" s="60"/>
      <c r="V22" s="370"/>
      <c r="W22" s="60">
        <f t="shared" si="0"/>
        <v>99984342</v>
      </c>
      <c r="X22" s="371"/>
    </row>
    <row r="23" spans="1:24" s="5" customFormat="1" ht="13.2" customHeight="1">
      <c r="A23" s="59" t="s">
        <v>13</v>
      </c>
      <c r="B23" s="382"/>
      <c r="C23" s="60">
        <f>'(A) Budget Summary'!C23</f>
        <v>101769637</v>
      </c>
      <c r="D23" s="383"/>
      <c r="E23" s="133"/>
      <c r="F23" s="133">
        <v>2845100</v>
      </c>
      <c r="G23" s="133"/>
      <c r="H23" s="134">
        <f t="shared" si="1"/>
        <v>104614737</v>
      </c>
      <c r="I23" s="362"/>
      <c r="J23" s="133"/>
      <c r="K23" s="5">
        <v>7666200</v>
      </c>
      <c r="M23" s="133"/>
      <c r="N23" s="60"/>
      <c r="O23" s="60"/>
      <c r="P23" s="60"/>
      <c r="Q23" s="60">
        <v>-40800</v>
      </c>
      <c r="R23" s="60"/>
      <c r="S23" s="60"/>
      <c r="T23" s="132">
        <f t="shared" si="2"/>
        <v>10470500</v>
      </c>
      <c r="U23" s="60"/>
      <c r="V23" s="370"/>
      <c r="W23" s="60">
        <f t="shared" si="0"/>
        <v>112240137</v>
      </c>
      <c r="X23" s="371"/>
    </row>
    <row r="24" spans="1:24" s="5" customFormat="1" ht="13.2" customHeight="1">
      <c r="A24" s="59" t="s">
        <v>14</v>
      </c>
      <c r="B24" s="382"/>
      <c r="C24" s="60">
        <f>'(A) Budget Summary'!C24</f>
        <v>70018908</v>
      </c>
      <c r="D24" s="383"/>
      <c r="E24" s="133"/>
      <c r="F24" s="133">
        <v>1839600</v>
      </c>
      <c r="G24" s="133"/>
      <c r="H24" s="134">
        <f t="shared" si="1"/>
        <v>71858508</v>
      </c>
      <c r="I24" s="362"/>
      <c r="J24" s="133"/>
      <c r="K24" s="5">
        <v>4182500</v>
      </c>
      <c r="M24" s="133"/>
      <c r="N24" s="60"/>
      <c r="O24" s="60"/>
      <c r="P24" s="60"/>
      <c r="Q24" s="60">
        <v>-33000</v>
      </c>
      <c r="R24" s="60"/>
      <c r="S24" s="60"/>
      <c r="T24" s="132">
        <f t="shared" si="2"/>
        <v>5989100</v>
      </c>
      <c r="U24" s="60"/>
      <c r="V24" s="370"/>
      <c r="W24" s="60">
        <f t="shared" si="0"/>
        <v>76008008</v>
      </c>
      <c r="X24" s="371"/>
    </row>
    <row r="25" spans="1:24" s="5" customFormat="1" ht="13.2" customHeight="1">
      <c r="A25" s="59" t="s">
        <v>15</v>
      </c>
      <c r="B25" s="382"/>
      <c r="C25" s="60">
        <f>'(A) Budget Summary'!C25</f>
        <v>124792196</v>
      </c>
      <c r="D25" s="383"/>
      <c r="E25" s="133"/>
      <c r="F25" s="133">
        <v>3892300</v>
      </c>
      <c r="G25" s="133"/>
      <c r="H25" s="134">
        <f t="shared" si="1"/>
        <v>128684496</v>
      </c>
      <c r="I25" s="362"/>
      <c r="J25" s="133"/>
      <c r="K25" s="5">
        <v>9844000</v>
      </c>
      <c r="M25" s="133"/>
      <c r="N25" s="60"/>
      <c r="O25" s="60"/>
      <c r="P25" s="60"/>
      <c r="Q25" s="60">
        <v>-59300</v>
      </c>
      <c r="R25" s="60"/>
      <c r="S25" s="60"/>
      <c r="T25" s="132">
        <f t="shared" si="2"/>
        <v>13677000</v>
      </c>
      <c r="U25" s="60"/>
      <c r="V25" s="370"/>
      <c r="W25" s="60">
        <f t="shared" si="0"/>
        <v>138469196</v>
      </c>
      <c r="X25" s="371"/>
    </row>
    <row r="26" spans="1:24" s="5" customFormat="1" ht="13.2" customHeight="1">
      <c r="A26" s="59" t="s">
        <v>16</v>
      </c>
      <c r="B26" s="382"/>
      <c r="C26" s="60">
        <f>'(A) Budget Summary'!C26</f>
        <v>104587659</v>
      </c>
      <c r="D26" s="383"/>
      <c r="E26" s="133"/>
      <c r="F26" s="133">
        <v>3452400</v>
      </c>
      <c r="G26" s="133"/>
      <c r="H26" s="134">
        <f t="shared" si="1"/>
        <v>108040059</v>
      </c>
      <c r="I26" s="362"/>
      <c r="J26" s="133"/>
      <c r="K26" s="5">
        <v>8430300</v>
      </c>
      <c r="M26" s="133"/>
      <c r="N26" s="60"/>
      <c r="O26" s="60"/>
      <c r="P26" s="60"/>
      <c r="Q26" s="60">
        <v>-51700</v>
      </c>
      <c r="R26" s="60"/>
      <c r="S26" s="60"/>
      <c r="T26" s="132">
        <f t="shared" si="2"/>
        <v>11831000</v>
      </c>
      <c r="U26" s="60"/>
      <c r="V26" s="370"/>
      <c r="W26" s="60">
        <f t="shared" si="0"/>
        <v>116418659</v>
      </c>
      <c r="X26" s="371"/>
    </row>
    <row r="27" spans="1:24" s="5" customFormat="1" ht="13.2" customHeight="1">
      <c r="A27" s="59" t="s">
        <v>17</v>
      </c>
      <c r="B27" s="382"/>
      <c r="C27" s="60">
        <f>'(A) Budget Summary'!C27</f>
        <v>94515982</v>
      </c>
      <c r="D27" s="383"/>
      <c r="E27" s="133"/>
      <c r="F27" s="133">
        <v>3402200</v>
      </c>
      <c r="G27" s="133"/>
      <c r="H27" s="134">
        <f t="shared" si="1"/>
        <v>97918182</v>
      </c>
      <c r="I27" s="362"/>
      <c r="J27" s="133"/>
      <c r="K27" s="5">
        <v>9423200</v>
      </c>
      <c r="M27" s="133"/>
      <c r="N27" s="60"/>
      <c r="O27" s="60"/>
      <c r="P27" s="60"/>
      <c r="Q27" s="60">
        <v>-63200</v>
      </c>
      <c r="R27" s="60"/>
      <c r="S27" s="60"/>
      <c r="T27" s="132">
        <f t="shared" si="2"/>
        <v>12762200</v>
      </c>
      <c r="U27" s="60"/>
      <c r="V27" s="370"/>
      <c r="W27" s="60">
        <f t="shared" si="0"/>
        <v>107278182</v>
      </c>
      <c r="X27" s="371"/>
    </row>
    <row r="28" spans="1:24" s="5" customFormat="1" ht="13.2" customHeight="1">
      <c r="A28" s="59" t="s">
        <v>18</v>
      </c>
      <c r="B28" s="382"/>
      <c r="C28" s="60">
        <f>'(A) Budget Summary'!C28</f>
        <v>83073668</v>
      </c>
      <c r="D28" s="383"/>
      <c r="E28" s="133"/>
      <c r="F28" s="133">
        <v>2806300</v>
      </c>
      <c r="G28" s="133"/>
      <c r="H28" s="134">
        <f t="shared" si="1"/>
        <v>85879968</v>
      </c>
      <c r="I28" s="362"/>
      <c r="J28" s="133"/>
      <c r="K28" s="5">
        <v>5507300</v>
      </c>
      <c r="M28" s="133"/>
      <c r="N28" s="60"/>
      <c r="O28" s="60"/>
      <c r="P28" s="60"/>
      <c r="Q28" s="60">
        <v>-53500</v>
      </c>
      <c r="R28" s="60"/>
      <c r="S28" s="60"/>
      <c r="T28" s="132">
        <f t="shared" si="2"/>
        <v>8260100</v>
      </c>
      <c r="U28" s="60"/>
      <c r="V28" s="370"/>
      <c r="W28" s="60">
        <f t="shared" si="0"/>
        <v>91333768</v>
      </c>
      <c r="X28" s="371"/>
    </row>
    <row r="29" spans="1:24" s="5" customFormat="1" ht="13.2" customHeight="1">
      <c r="A29" s="59" t="s">
        <v>19</v>
      </c>
      <c r="B29" s="382"/>
      <c r="C29" s="60">
        <f>'(A) Budget Summary'!C29</f>
        <v>50029752</v>
      </c>
      <c r="D29" s="383"/>
      <c r="E29" s="133"/>
      <c r="F29" s="133">
        <v>1167300</v>
      </c>
      <c r="G29" s="133"/>
      <c r="H29" s="134">
        <f t="shared" si="1"/>
        <v>51197052</v>
      </c>
      <c r="I29" s="362"/>
      <c r="J29" s="133"/>
      <c r="K29" s="5">
        <v>2528500</v>
      </c>
      <c r="M29" s="133"/>
      <c r="N29" s="60"/>
      <c r="O29" s="60"/>
      <c r="P29" s="60"/>
      <c r="Q29" s="60">
        <v>-15400</v>
      </c>
      <c r="R29" s="60"/>
      <c r="S29" s="60"/>
      <c r="T29" s="132">
        <f t="shared" si="2"/>
        <v>3680400</v>
      </c>
      <c r="U29" s="60"/>
      <c r="V29" s="370"/>
      <c r="W29" s="60">
        <f t="shared" si="0"/>
        <v>53710152</v>
      </c>
      <c r="X29" s="371"/>
    </row>
    <row r="30" spans="1:24" s="5" customFormat="1" ht="13.2" customHeight="1">
      <c r="A30" s="59" t="s">
        <v>20</v>
      </c>
      <c r="B30" s="382"/>
      <c r="C30" s="60">
        <f>'(A) Budget Summary'!C30</f>
        <v>44186283</v>
      </c>
      <c r="D30" s="383"/>
      <c r="E30" s="133"/>
      <c r="F30" s="133">
        <v>1174300</v>
      </c>
      <c r="G30" s="133"/>
      <c r="H30" s="134">
        <f t="shared" si="1"/>
        <v>45360583</v>
      </c>
      <c r="I30" s="362"/>
      <c r="J30" s="133"/>
      <c r="K30" s="5">
        <v>2922700</v>
      </c>
      <c r="M30" s="133"/>
      <c r="N30" s="60"/>
      <c r="O30" s="60"/>
      <c r="P30" s="60"/>
      <c r="Q30" s="60">
        <v>-12700</v>
      </c>
      <c r="R30" s="60"/>
      <c r="S30" s="60"/>
      <c r="T30" s="132">
        <f t="shared" si="2"/>
        <v>4084300</v>
      </c>
      <c r="U30" s="60"/>
      <c r="V30" s="370"/>
      <c r="W30" s="60">
        <f t="shared" si="0"/>
        <v>48270583</v>
      </c>
      <c r="X30" s="371"/>
    </row>
    <row r="31" spans="1:24" s="5" customFormat="1" ht="13.2" customHeight="1">
      <c r="A31" s="59" t="s">
        <v>21</v>
      </c>
      <c r="B31" s="382"/>
      <c r="C31" s="60">
        <f>'(A) Budget Summary'!C31</f>
        <v>45143947</v>
      </c>
      <c r="D31" s="383"/>
      <c r="E31" s="133"/>
      <c r="F31" s="133">
        <v>1023400</v>
      </c>
      <c r="G31" s="133"/>
      <c r="H31" s="134">
        <f t="shared" si="1"/>
        <v>46167347</v>
      </c>
      <c r="I31" s="362"/>
      <c r="J31" s="133"/>
      <c r="K31" s="5">
        <v>2026300</v>
      </c>
      <c r="M31" s="133"/>
      <c r="N31" s="60"/>
      <c r="O31" s="60"/>
      <c r="P31" s="60"/>
      <c r="Q31" s="60">
        <v>-14000</v>
      </c>
      <c r="R31" s="60"/>
      <c r="S31" s="60"/>
      <c r="T31" s="132">
        <f t="shared" si="2"/>
        <v>3035700</v>
      </c>
      <c r="U31" s="60"/>
      <c r="V31" s="370"/>
      <c r="W31" s="60">
        <f t="shared" si="0"/>
        <v>48179647</v>
      </c>
      <c r="X31" s="371"/>
    </row>
    <row r="32" spans="1:24" s="5" customFormat="1" ht="6" customHeight="1">
      <c r="A32" s="59"/>
      <c r="B32" s="382"/>
      <c r="C32" s="60"/>
      <c r="D32" s="383"/>
      <c r="E32" s="63"/>
      <c r="F32" s="63"/>
      <c r="G32" s="63"/>
      <c r="H32" s="132"/>
      <c r="I32" s="60"/>
      <c r="J32" s="63"/>
      <c r="K32" s="145"/>
      <c r="L32" s="145"/>
      <c r="M32" s="63"/>
      <c r="N32" s="60"/>
      <c r="O32" s="60"/>
      <c r="P32" s="60"/>
      <c r="Q32" s="60"/>
      <c r="R32" s="60"/>
      <c r="S32" s="60"/>
      <c r="T32" s="132"/>
      <c r="U32" s="60"/>
      <c r="V32" s="370"/>
      <c r="W32" s="60"/>
      <c r="X32" s="371"/>
    </row>
    <row r="33" spans="1:24" s="8" customFormat="1" ht="13.8">
      <c r="A33" s="135" t="s">
        <v>22</v>
      </c>
      <c r="B33" s="384"/>
      <c r="C33" s="137">
        <f>SUM(C9:C31)</f>
        <v>1761456171.1599998</v>
      </c>
      <c r="D33" s="385"/>
      <c r="E33" s="137"/>
      <c r="F33" s="137">
        <f>SUM(F9:F32)</f>
        <v>49964800</v>
      </c>
      <c r="G33" s="137"/>
      <c r="H33" s="136">
        <f>SUM(H9:H32)</f>
        <v>1811420971.1599998</v>
      </c>
      <c r="I33" s="137"/>
      <c r="J33" s="137"/>
      <c r="K33" s="244">
        <f>SUM(K9:K32)</f>
        <v>124590600</v>
      </c>
      <c r="L33" s="244"/>
      <c r="M33" s="137"/>
      <c r="N33" s="137">
        <f>SUM(N9:N31)</f>
        <v>-4000000</v>
      </c>
      <c r="O33" s="137"/>
      <c r="P33" s="137"/>
      <c r="Q33" s="137">
        <f t="shared" ref="Q33" si="3">SUM(Q9:Q31)</f>
        <v>-766000</v>
      </c>
      <c r="R33" s="137"/>
      <c r="S33" s="137"/>
      <c r="T33" s="136">
        <f>SUM(T9:T32)</f>
        <v>169789400</v>
      </c>
      <c r="U33" s="137"/>
      <c r="V33" s="372"/>
      <c r="W33" s="137">
        <f>SUM(W9:W32)</f>
        <v>1931245571.1599998</v>
      </c>
      <c r="X33" s="373"/>
    </row>
    <row r="34" spans="1:24" s="5" customFormat="1" ht="6" customHeight="1">
      <c r="A34" s="59"/>
      <c r="B34" s="382"/>
      <c r="C34" s="60"/>
      <c r="D34" s="383"/>
      <c r="E34" s="63"/>
      <c r="F34" s="63"/>
      <c r="G34" s="63"/>
      <c r="H34" s="132"/>
      <c r="I34" s="60"/>
      <c r="J34" s="63"/>
      <c r="K34" s="145"/>
      <c r="L34" s="145"/>
      <c r="M34" s="63"/>
      <c r="N34" s="60"/>
      <c r="O34" s="60"/>
      <c r="P34" s="60"/>
      <c r="Q34" s="60"/>
      <c r="R34" s="60"/>
      <c r="S34" s="60"/>
      <c r="T34" s="132"/>
      <c r="U34" s="60"/>
      <c r="V34" s="370"/>
      <c r="W34" s="60"/>
      <c r="X34" s="371"/>
    </row>
    <row r="35" spans="1:24" s="5" customFormat="1" ht="13.2" customHeight="1">
      <c r="A35" s="59" t="s">
        <v>23</v>
      </c>
      <c r="B35" s="382"/>
      <c r="C35" s="60">
        <f>'(A) Budget Summary'!C35</f>
        <v>64190566</v>
      </c>
      <c r="D35" s="383"/>
      <c r="E35" s="133"/>
      <c r="F35" s="190">
        <v>933300</v>
      </c>
      <c r="G35" s="133"/>
      <c r="H35" s="134">
        <f t="shared" ref="H35:H39" si="4">C35+F35</f>
        <v>65123866</v>
      </c>
      <c r="I35" s="362"/>
      <c r="J35" s="133"/>
      <c r="K35" s="145"/>
      <c r="L35" s="145"/>
      <c r="M35" s="133"/>
      <c r="N35" s="60"/>
      <c r="O35" s="60"/>
      <c r="P35" s="60"/>
      <c r="Q35" s="60">
        <v>0</v>
      </c>
      <c r="R35" s="60"/>
      <c r="S35" s="60"/>
      <c r="T35" s="132">
        <f t="shared" ref="T35:T40" si="5">F35+K35+N35+Q35</f>
        <v>933300</v>
      </c>
      <c r="U35" s="60"/>
      <c r="V35" s="370"/>
      <c r="W35" s="60">
        <f t="shared" ref="W35:W40" si="6">C35+T35</f>
        <v>65123866</v>
      </c>
      <c r="X35" s="371"/>
    </row>
    <row r="36" spans="1:24" s="5" customFormat="1" ht="13.2" customHeight="1">
      <c r="A36" s="59" t="s">
        <v>29</v>
      </c>
      <c r="B36" s="382"/>
      <c r="C36" s="60">
        <f>'(A) Budget Summary'!C36</f>
        <v>885735</v>
      </c>
      <c r="D36" s="383"/>
      <c r="E36" s="59"/>
      <c r="F36" s="133">
        <v>0</v>
      </c>
      <c r="G36" s="59"/>
      <c r="H36" s="134">
        <f t="shared" si="4"/>
        <v>885735</v>
      </c>
      <c r="I36" s="362"/>
      <c r="J36" s="59"/>
      <c r="K36" s="145"/>
      <c r="L36" s="145"/>
      <c r="M36" s="59"/>
      <c r="N36" s="60"/>
      <c r="O36" s="60"/>
      <c r="P36" s="60"/>
      <c r="Q36" s="60">
        <v>0</v>
      </c>
      <c r="R36" s="60"/>
      <c r="S36" s="60"/>
      <c r="T36" s="132">
        <f t="shared" si="5"/>
        <v>0</v>
      </c>
      <c r="U36" s="60"/>
      <c r="V36" s="370"/>
      <c r="W36" s="60">
        <f t="shared" si="6"/>
        <v>885735</v>
      </c>
      <c r="X36" s="371"/>
    </row>
    <row r="37" spans="1:24" s="5" customFormat="1" ht="13.2" customHeight="1">
      <c r="A37" s="59" t="s">
        <v>24</v>
      </c>
      <c r="B37" s="382"/>
      <c r="C37" s="60">
        <f>'(A) Budget Summary'!C37</f>
        <v>2261619</v>
      </c>
      <c r="D37" s="383"/>
      <c r="E37" s="59"/>
      <c r="F37" s="133">
        <v>0</v>
      </c>
      <c r="G37" s="59"/>
      <c r="H37" s="134">
        <f t="shared" si="4"/>
        <v>2261619</v>
      </c>
      <c r="I37" s="362"/>
      <c r="J37" s="59"/>
      <c r="K37" s="145">
        <f>236000</f>
        <v>236000</v>
      </c>
      <c r="L37" s="145"/>
      <c r="M37" s="59"/>
      <c r="N37" s="60"/>
      <c r="O37" s="60"/>
      <c r="P37" s="60"/>
      <c r="Q37" s="60">
        <v>0</v>
      </c>
      <c r="R37" s="60"/>
      <c r="S37" s="60"/>
      <c r="T37" s="132">
        <f t="shared" si="5"/>
        <v>236000</v>
      </c>
      <c r="U37" s="60"/>
      <c r="V37" s="370"/>
      <c r="W37" s="60">
        <f t="shared" si="6"/>
        <v>2497619</v>
      </c>
      <c r="X37" s="371"/>
    </row>
    <row r="38" spans="1:24" s="5" customFormat="1" ht="13.2" customHeight="1">
      <c r="A38" s="59" t="s">
        <v>25</v>
      </c>
      <c r="B38" s="382"/>
      <c r="C38" s="60">
        <f>'(A) Budget Summary'!C38</f>
        <v>11800</v>
      </c>
      <c r="D38" s="383"/>
      <c r="E38" s="59"/>
      <c r="F38" s="133">
        <v>0</v>
      </c>
      <c r="G38" s="59"/>
      <c r="H38" s="134">
        <f t="shared" si="4"/>
        <v>11800</v>
      </c>
      <c r="I38" s="362"/>
      <c r="J38" s="59"/>
      <c r="K38" s="145"/>
      <c r="L38" s="145"/>
      <c r="M38" s="59"/>
      <c r="N38" s="60">
        <v>0</v>
      </c>
      <c r="O38" s="60"/>
      <c r="P38" s="60"/>
      <c r="Q38" s="60">
        <v>0</v>
      </c>
      <c r="R38" s="60"/>
      <c r="S38" s="60"/>
      <c r="T38" s="132">
        <f t="shared" si="5"/>
        <v>0</v>
      </c>
      <c r="U38" s="60"/>
      <c r="V38" s="370"/>
      <c r="W38" s="60">
        <f t="shared" si="6"/>
        <v>11800</v>
      </c>
      <c r="X38" s="371"/>
    </row>
    <row r="39" spans="1:24" s="5" customFormat="1" ht="13.2" customHeight="1">
      <c r="A39" s="59" t="s">
        <v>26</v>
      </c>
      <c r="B39" s="382"/>
      <c r="C39" s="60">
        <f>'(A) Budget Summary'!C39</f>
        <v>181846109</v>
      </c>
      <c r="D39" s="383"/>
      <c r="E39" s="133"/>
      <c r="F39" s="133">
        <v>550900</v>
      </c>
      <c r="G39" s="133"/>
      <c r="H39" s="134">
        <f t="shared" si="4"/>
        <v>182397009</v>
      </c>
      <c r="I39" s="362"/>
      <c r="J39" s="133"/>
      <c r="K39" s="145">
        <v>173400</v>
      </c>
      <c r="L39" s="145"/>
      <c r="M39" s="133"/>
      <c r="N39" s="60">
        <f>4000000+19521000-473000</f>
        <v>23048000</v>
      </c>
      <c r="O39" s="159">
        <v>1</v>
      </c>
      <c r="P39" s="138"/>
      <c r="Q39" s="60">
        <v>0</v>
      </c>
      <c r="R39" s="60"/>
      <c r="S39" s="60"/>
      <c r="T39" s="132">
        <f t="shared" si="5"/>
        <v>23772300</v>
      </c>
      <c r="U39" s="60"/>
      <c r="V39" s="370"/>
      <c r="W39" s="60">
        <f t="shared" si="6"/>
        <v>205618409</v>
      </c>
      <c r="X39" s="371"/>
    </row>
    <row r="40" spans="1:24" s="5" customFormat="1" ht="13.2" customHeight="1">
      <c r="A40" s="59" t="s">
        <v>113</v>
      </c>
      <c r="B40" s="382"/>
      <c r="C40" s="60">
        <v>0</v>
      </c>
      <c r="D40" s="383"/>
      <c r="E40" s="133"/>
      <c r="F40" s="133">
        <v>0</v>
      </c>
      <c r="G40" s="133"/>
      <c r="H40" s="134">
        <v>0</v>
      </c>
      <c r="I40" s="362"/>
      <c r="J40" s="133"/>
      <c r="K40" s="145"/>
      <c r="L40" s="145"/>
      <c r="M40" s="133"/>
      <c r="N40" s="60">
        <v>198063000</v>
      </c>
      <c r="O40" s="159">
        <v>2</v>
      </c>
      <c r="P40" s="138"/>
      <c r="Q40" s="60"/>
      <c r="R40" s="60"/>
      <c r="S40" s="60"/>
      <c r="T40" s="132">
        <f t="shared" si="5"/>
        <v>198063000</v>
      </c>
      <c r="U40" s="60"/>
      <c r="V40" s="370"/>
      <c r="W40" s="60">
        <f t="shared" si="6"/>
        <v>198063000</v>
      </c>
      <c r="X40" s="371"/>
    </row>
    <row r="41" spans="1:24" s="5" customFormat="1" ht="6" customHeight="1">
      <c r="A41" s="59"/>
      <c r="B41" s="382"/>
      <c r="C41" s="60"/>
      <c r="D41" s="383"/>
      <c r="E41" s="63"/>
      <c r="F41" s="63"/>
      <c r="G41" s="63"/>
      <c r="H41" s="132"/>
      <c r="I41" s="60"/>
      <c r="J41" s="63"/>
      <c r="K41" s="145"/>
      <c r="L41" s="145"/>
      <c r="M41" s="63"/>
      <c r="N41" s="60"/>
      <c r="O41" s="60"/>
      <c r="P41" s="60"/>
      <c r="Q41" s="60"/>
      <c r="R41" s="60"/>
      <c r="S41" s="60"/>
      <c r="T41" s="132"/>
      <c r="U41" s="60"/>
      <c r="V41" s="370"/>
      <c r="W41" s="60"/>
      <c r="X41" s="371"/>
    </row>
    <row r="42" spans="1:24" s="8" customFormat="1" ht="14.4" thickBot="1">
      <c r="A42" s="139" t="s">
        <v>27</v>
      </c>
      <c r="B42" s="386"/>
      <c r="C42" s="141">
        <f>SUM(C33:C40)</f>
        <v>2010652000.1599998</v>
      </c>
      <c r="D42" s="387"/>
      <c r="E42" s="141"/>
      <c r="F42" s="141">
        <f>SUM(F33:F40)</f>
        <v>51449000</v>
      </c>
      <c r="G42" s="141"/>
      <c r="H42" s="140">
        <f>SUM(H33:H40)</f>
        <v>2062101000.1599998</v>
      </c>
      <c r="I42" s="141"/>
      <c r="J42" s="141"/>
      <c r="K42" s="246">
        <f>SUM(K33:K39)</f>
        <v>125000000</v>
      </c>
      <c r="L42" s="246"/>
      <c r="M42" s="141"/>
      <c r="N42" s="141">
        <f>SUM(N33:N40)</f>
        <v>217111000</v>
      </c>
      <c r="O42" s="141"/>
      <c r="P42" s="141"/>
      <c r="Q42" s="141">
        <f>SUM(Q33:Q40)</f>
        <v>-766000</v>
      </c>
      <c r="R42" s="141"/>
      <c r="S42" s="141"/>
      <c r="T42" s="140">
        <f>SUM(T33:T40)</f>
        <v>392794000</v>
      </c>
      <c r="U42" s="141"/>
      <c r="V42" s="374"/>
      <c r="W42" s="141">
        <f>SUM(W33:W40)</f>
        <v>2403446000.1599998</v>
      </c>
      <c r="X42" s="375"/>
    </row>
    <row r="43" spans="1:24">
      <c r="S43" s="64"/>
      <c r="T43" s="64"/>
      <c r="U43" s="64"/>
      <c r="V43" s="64"/>
      <c r="W43" s="64"/>
    </row>
    <row r="44" spans="1:24" s="76" customFormat="1" ht="28.2" customHeight="1">
      <c r="A44" s="418" t="s">
        <v>160</v>
      </c>
      <c r="B44" s="418"/>
      <c r="C44" s="418"/>
      <c r="D44" s="418"/>
      <c r="E44" s="418"/>
      <c r="F44" s="418"/>
      <c r="G44" s="418"/>
      <c r="H44" s="418"/>
      <c r="I44" s="418"/>
      <c r="J44" s="418"/>
      <c r="K44" s="418"/>
      <c r="L44" s="418"/>
      <c r="M44" s="418"/>
      <c r="N44" s="418"/>
      <c r="O44" s="418"/>
      <c r="P44" s="418"/>
      <c r="Q44" s="418"/>
      <c r="R44" s="418"/>
      <c r="S44" s="418"/>
      <c r="T44" s="418"/>
      <c r="U44" s="418"/>
      <c r="V44" s="418"/>
      <c r="W44" s="418"/>
    </row>
    <row r="45" spans="1:24" s="76" customFormat="1">
      <c r="A45" s="416" t="s">
        <v>120</v>
      </c>
      <c r="B45" s="416"/>
      <c r="C45" s="416"/>
      <c r="D45" s="416"/>
      <c r="E45" s="416"/>
      <c r="F45" s="416"/>
      <c r="G45" s="416"/>
      <c r="H45" s="416"/>
      <c r="I45" s="416"/>
      <c r="J45" s="416"/>
      <c r="K45" s="416"/>
      <c r="L45" s="416"/>
      <c r="M45" s="416"/>
      <c r="N45" s="416"/>
      <c r="O45" s="416"/>
      <c r="P45" s="416"/>
      <c r="Q45" s="416"/>
      <c r="R45" s="416"/>
      <c r="S45" s="416"/>
      <c r="T45" s="416"/>
      <c r="U45" s="416"/>
      <c r="V45" s="416"/>
      <c r="W45" s="416"/>
    </row>
    <row r="46" spans="1:24" s="76" customFormat="1" ht="15" customHeight="1">
      <c r="A46" s="416" t="s">
        <v>130</v>
      </c>
      <c r="B46" s="416"/>
      <c r="C46" s="416"/>
      <c r="D46" s="416"/>
      <c r="E46" s="416"/>
      <c r="F46" s="416"/>
      <c r="G46" s="416"/>
      <c r="H46" s="416"/>
      <c r="I46" s="416"/>
      <c r="J46" s="416"/>
      <c r="K46" s="416"/>
      <c r="L46" s="416"/>
      <c r="M46" s="416"/>
      <c r="N46" s="416"/>
      <c r="O46" s="416"/>
      <c r="P46" s="416"/>
      <c r="Q46" s="416"/>
      <c r="R46" s="416"/>
      <c r="S46" s="416"/>
      <c r="T46" s="416"/>
      <c r="U46" s="416"/>
      <c r="V46" s="416"/>
      <c r="W46" s="416"/>
    </row>
  </sheetData>
  <mergeCells count="7">
    <mergeCell ref="A46:W46"/>
    <mergeCell ref="P6:R6"/>
    <mergeCell ref="A44:W44"/>
    <mergeCell ref="A45:W45"/>
    <mergeCell ref="J6:L6"/>
    <mergeCell ref="V6:X6"/>
    <mergeCell ref="B6:D6"/>
  </mergeCells>
  <phoneticPr fontId="0" type="noConversion"/>
  <pageMargins left="0.5" right="0.25" top="0.25" bottom="0.25" header="0.5" footer="0.5"/>
  <pageSetup paperSize="5"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zoomScaleNormal="100" workbookViewId="0">
      <selection activeCell="A44" sqref="A44:X45"/>
    </sheetView>
  </sheetViews>
  <sheetFormatPr defaultColWidth="10.77734375" defaultRowHeight="15.6"/>
  <cols>
    <col min="1" max="1" width="19" style="113" customWidth="1"/>
    <col min="2" max="3" width="11.5546875" style="113" customWidth="1"/>
    <col min="4" max="4" width="1" style="113" customWidth="1"/>
    <col min="5" max="8" width="12.77734375" style="113" customWidth="1"/>
    <col min="9" max="9" width="0.88671875" style="113" customWidth="1"/>
    <col min="10" max="10" width="4.33203125" style="113" customWidth="1"/>
    <col min="11" max="11" width="12.77734375" style="113" customWidth="1"/>
    <col min="12" max="12" width="4.33203125" style="113" customWidth="1"/>
    <col min="13" max="13" width="1" style="113" customWidth="1"/>
    <col min="14" max="14" width="13.77734375" style="113" customWidth="1"/>
    <col min="15" max="15" width="0.88671875" style="115" customWidth="1"/>
    <col min="16" max="16" width="3.33203125" style="113" customWidth="1"/>
    <col min="17" max="17" width="12.77734375" style="113" customWidth="1"/>
    <col min="18" max="18" width="3.33203125" style="113" customWidth="1"/>
    <col min="19" max="19" width="0.88671875" style="113" customWidth="1"/>
    <col min="20" max="20" width="4.33203125" style="113" customWidth="1"/>
    <col min="21" max="21" width="11.77734375" style="113" customWidth="1"/>
    <col min="22" max="22" width="4.33203125" style="113" customWidth="1"/>
    <col min="23" max="23" width="0.88671875" style="113" customWidth="1"/>
    <col min="24" max="24" width="16.77734375" style="116" customWidth="1"/>
    <col min="25" max="16384" width="10.77734375" style="113"/>
  </cols>
  <sheetData>
    <row r="1" spans="1:24" ht="16.8">
      <c r="A1" s="112" t="s">
        <v>110</v>
      </c>
      <c r="B1" s="112"/>
      <c r="C1" s="112"/>
      <c r="D1" s="112"/>
      <c r="E1" s="112"/>
      <c r="F1" s="112"/>
      <c r="G1" s="112"/>
      <c r="H1" s="112"/>
      <c r="I1" s="112"/>
      <c r="J1" s="112"/>
      <c r="K1" s="112"/>
      <c r="L1" s="112"/>
      <c r="M1" s="112"/>
      <c r="N1" s="112"/>
      <c r="O1" s="266"/>
      <c r="P1" s="112"/>
      <c r="V1" s="114"/>
      <c r="W1" s="115"/>
    </row>
    <row r="2" spans="1:24" ht="6" customHeight="1">
      <c r="A2" s="112"/>
      <c r="B2" s="112"/>
      <c r="C2" s="112"/>
      <c r="D2" s="112"/>
      <c r="E2" s="112"/>
      <c r="F2" s="112"/>
      <c r="G2" s="112"/>
      <c r="H2" s="112"/>
      <c r="I2" s="112"/>
      <c r="J2" s="112"/>
      <c r="K2" s="112"/>
      <c r="L2" s="112"/>
      <c r="M2" s="112"/>
      <c r="N2" s="112"/>
      <c r="O2" s="266"/>
      <c r="P2" s="112"/>
      <c r="Q2" s="112"/>
      <c r="R2" s="112"/>
      <c r="S2" s="112"/>
      <c r="T2" s="112"/>
      <c r="U2" s="114"/>
      <c r="V2" s="114"/>
      <c r="W2" s="115"/>
    </row>
    <row r="3" spans="1:24" ht="16.2" customHeight="1">
      <c r="B3" s="83">
        <v>-1</v>
      </c>
      <c r="C3" s="83">
        <v>-2</v>
      </c>
      <c r="D3" s="83"/>
      <c r="E3" s="83">
        <v>-3</v>
      </c>
      <c r="F3" s="83">
        <v>-4</v>
      </c>
      <c r="G3" s="83">
        <v>-5</v>
      </c>
      <c r="H3" s="83">
        <v>-6</v>
      </c>
      <c r="I3" s="83"/>
      <c r="J3" s="83"/>
      <c r="K3" s="83">
        <v>-7</v>
      </c>
      <c r="L3" s="83"/>
      <c r="M3" s="83"/>
      <c r="N3" s="83">
        <v>-8</v>
      </c>
      <c r="P3" s="359"/>
      <c r="Q3" s="83">
        <v>-9</v>
      </c>
      <c r="R3" s="112"/>
      <c r="S3" s="112"/>
      <c r="T3" s="112"/>
      <c r="U3" s="83">
        <v>-10</v>
      </c>
      <c r="V3" s="360"/>
      <c r="W3" s="248"/>
      <c r="X3" s="83">
        <v>-11</v>
      </c>
    </row>
    <row r="4" spans="1:24" s="118" customFormat="1" ht="27" customHeight="1">
      <c r="B4" s="431" t="s">
        <v>96</v>
      </c>
      <c r="C4" s="431"/>
      <c r="D4" s="431"/>
      <c r="E4" s="431"/>
      <c r="F4" s="431"/>
      <c r="G4" s="431"/>
      <c r="H4" s="431"/>
      <c r="I4" s="119"/>
      <c r="J4" s="341"/>
      <c r="K4" s="431" t="s">
        <v>139</v>
      </c>
      <c r="L4" s="431"/>
      <c r="M4" s="431"/>
      <c r="N4" s="431"/>
      <c r="O4" s="119"/>
      <c r="P4" s="427" t="s">
        <v>105</v>
      </c>
      <c r="Q4" s="427"/>
      <c r="R4" s="427"/>
      <c r="S4" s="247"/>
      <c r="T4" s="428" t="s">
        <v>106</v>
      </c>
      <c r="U4" s="428"/>
      <c r="V4" s="428"/>
      <c r="W4" s="119"/>
      <c r="X4" s="259" t="s">
        <v>93</v>
      </c>
    </row>
    <row r="5" spans="1:24" ht="15.6" customHeight="1">
      <c r="A5" s="120"/>
      <c r="B5" s="232"/>
      <c r="C5" s="400"/>
      <c r="D5" s="232"/>
      <c r="E5" s="432" t="s">
        <v>97</v>
      </c>
      <c r="F5" s="432"/>
      <c r="G5" s="432"/>
      <c r="H5" s="432"/>
      <c r="I5" s="240"/>
      <c r="J5" s="433" t="s">
        <v>132</v>
      </c>
      <c r="K5" s="433"/>
      <c r="L5" s="433"/>
      <c r="M5" s="343"/>
      <c r="N5" s="429" t="s">
        <v>98</v>
      </c>
      <c r="O5" s="172"/>
      <c r="P5" s="436" t="s">
        <v>140</v>
      </c>
      <c r="Q5" s="436"/>
      <c r="R5" s="436"/>
      <c r="S5" s="247"/>
      <c r="T5" s="435" t="s">
        <v>156</v>
      </c>
      <c r="U5" s="435"/>
      <c r="V5" s="435"/>
      <c r="W5" s="117"/>
      <c r="X5" s="117"/>
    </row>
    <row r="6" spans="1:24" s="153" customFormat="1" ht="52.8">
      <c r="A6" s="231"/>
      <c r="B6" s="260" t="s">
        <v>31</v>
      </c>
      <c r="C6" s="260" t="s">
        <v>30</v>
      </c>
      <c r="D6" s="260"/>
      <c r="E6" s="261" t="s">
        <v>101</v>
      </c>
      <c r="F6" s="261" t="s">
        <v>102</v>
      </c>
      <c r="G6" s="261" t="s">
        <v>103</v>
      </c>
      <c r="H6" s="260" t="s">
        <v>104</v>
      </c>
      <c r="I6" s="260"/>
      <c r="J6" s="434"/>
      <c r="K6" s="434"/>
      <c r="L6" s="434"/>
      <c r="M6" s="342"/>
      <c r="N6" s="430"/>
      <c r="O6" s="231"/>
      <c r="P6" s="436"/>
      <c r="Q6" s="436"/>
      <c r="R6" s="436"/>
      <c r="S6" s="241"/>
      <c r="T6" s="435"/>
      <c r="U6" s="435"/>
      <c r="V6" s="435"/>
      <c r="W6" s="155"/>
      <c r="X6" s="269" t="s">
        <v>109</v>
      </c>
    </row>
    <row r="7" spans="1:24" s="121" customFormat="1" ht="20.399999999999999" customHeight="1">
      <c r="E7" s="249"/>
      <c r="F7" s="249"/>
      <c r="G7" s="249"/>
      <c r="H7" s="66" t="s">
        <v>152</v>
      </c>
      <c r="J7" s="426" t="s">
        <v>133</v>
      </c>
      <c r="K7" s="426"/>
      <c r="L7" s="426"/>
      <c r="M7" s="268"/>
      <c r="N7" s="66" t="s">
        <v>153</v>
      </c>
      <c r="O7" s="188"/>
      <c r="P7" s="437" t="s">
        <v>161</v>
      </c>
      <c r="Q7" s="437"/>
      <c r="R7" s="437"/>
      <c r="S7" s="241"/>
      <c r="T7" s="241"/>
      <c r="U7" s="233"/>
      <c r="V7" s="210"/>
      <c r="W7" s="122"/>
      <c r="X7" s="210" t="s">
        <v>154</v>
      </c>
    </row>
    <row r="8" spans="1:24" ht="9" customHeight="1">
      <c r="A8" s="120"/>
      <c r="B8" s="120"/>
      <c r="C8" s="120"/>
      <c r="D8" s="120"/>
      <c r="E8" s="250"/>
      <c r="F8" s="250"/>
      <c r="G8" s="250"/>
      <c r="H8" s="120"/>
      <c r="I8" s="120"/>
      <c r="J8" s="250"/>
      <c r="K8" s="250"/>
      <c r="L8" s="250"/>
      <c r="M8" s="250"/>
      <c r="N8" s="172"/>
      <c r="O8" s="172"/>
      <c r="P8" s="166"/>
      <c r="Q8" s="166"/>
      <c r="R8" s="166"/>
      <c r="S8" s="166"/>
      <c r="T8" s="166"/>
      <c r="U8" s="123"/>
      <c r="V8" s="123"/>
      <c r="W8" s="123"/>
      <c r="X8" s="123"/>
    </row>
    <row r="9" spans="1:24" s="124" customFormat="1" ht="13.2" customHeight="1">
      <c r="A9" s="142" t="s">
        <v>0</v>
      </c>
      <c r="B9" s="142">
        <v>755000</v>
      </c>
      <c r="C9" s="142">
        <v>104000</v>
      </c>
      <c r="D9" s="142"/>
      <c r="E9" s="251">
        <v>30000</v>
      </c>
      <c r="F9" s="251">
        <v>0</v>
      </c>
      <c r="G9" s="251">
        <v>0</v>
      </c>
      <c r="H9" s="142">
        <f>SUM(E9:G9)</f>
        <v>30000</v>
      </c>
      <c r="I9" s="142"/>
      <c r="J9" s="251"/>
      <c r="K9" s="251">
        <f>ROUND(9527*'(D) Tuition Fee Revenue'!D9/1000,0)*1000</f>
        <v>1858000</v>
      </c>
      <c r="L9" s="251"/>
      <c r="M9" s="251"/>
      <c r="N9" s="173">
        <f>K9-'(D) Tuition Fee Revenue'!O9</f>
        <v>934000</v>
      </c>
      <c r="O9" s="173"/>
      <c r="P9" s="160"/>
      <c r="Q9" s="166">
        <f>'(D) Tuition Fee Revenue'!L9+'(E) Tuit Fee Discounts'!L8</f>
        <v>-239500</v>
      </c>
      <c r="R9" s="160"/>
      <c r="S9" s="160"/>
      <c r="T9" s="160"/>
      <c r="U9" s="191"/>
      <c r="V9" s="191"/>
      <c r="W9" s="143"/>
      <c r="X9" s="143">
        <f>B9+C9+H9+N9+Q9+U9</f>
        <v>1583500</v>
      </c>
    </row>
    <row r="10" spans="1:24" ht="13.2" customHeight="1">
      <c r="A10" s="144" t="s">
        <v>1</v>
      </c>
      <c r="B10" s="144">
        <v>667000</v>
      </c>
      <c r="C10" s="144">
        <v>91000</v>
      </c>
      <c r="D10" s="144"/>
      <c r="E10" s="252">
        <v>207000</v>
      </c>
      <c r="F10" s="252">
        <v>747000</v>
      </c>
      <c r="G10" s="252">
        <v>0</v>
      </c>
      <c r="H10" s="142">
        <f t="shared" ref="H10:H31" si="0">SUM(E10:G10)</f>
        <v>954000</v>
      </c>
      <c r="I10" s="144"/>
      <c r="J10" s="252"/>
      <c r="K10" s="252">
        <f>ROUND(9527*'(D) Tuition Fee Revenue'!D10/1000,0)*1000</f>
        <v>1115000</v>
      </c>
      <c r="L10" s="252"/>
      <c r="M10" s="252"/>
      <c r="N10" s="149">
        <f>K10-'(D) Tuition Fee Revenue'!O10</f>
        <v>554000</v>
      </c>
      <c r="O10" s="149"/>
      <c r="P10" s="160"/>
      <c r="Q10" s="160">
        <f>'(D) Tuition Fee Revenue'!L10+'(E) Tuit Fee Discounts'!L9</f>
        <v>3400</v>
      </c>
      <c r="R10" s="160"/>
      <c r="S10" s="160"/>
      <c r="T10" s="160"/>
      <c r="U10" s="192"/>
      <c r="V10" s="192"/>
      <c r="W10" s="145"/>
      <c r="X10" s="145">
        <f>B10+C10+H10+N10+Q10+U10</f>
        <v>2269400</v>
      </c>
    </row>
    <row r="11" spans="1:24" ht="13.2" customHeight="1">
      <c r="A11" s="144" t="s">
        <v>2</v>
      </c>
      <c r="B11" s="144">
        <v>1636000</v>
      </c>
      <c r="C11" s="144">
        <v>224000</v>
      </c>
      <c r="D11" s="144"/>
      <c r="E11" s="252">
        <v>0</v>
      </c>
      <c r="F11" s="252">
        <v>58000</v>
      </c>
      <c r="G11" s="252">
        <v>81000</v>
      </c>
      <c r="H11" s="142">
        <f t="shared" si="0"/>
        <v>139000</v>
      </c>
      <c r="I11" s="144"/>
      <c r="J11" s="252"/>
      <c r="K11" s="252">
        <f>ROUND(9527*'(D) Tuition Fee Revenue'!D11/1000,0)*1000</f>
        <v>1620000</v>
      </c>
      <c r="L11" s="252"/>
      <c r="M11" s="252"/>
      <c r="N11" s="149">
        <f>K11-'(D) Tuition Fee Revenue'!O11</f>
        <v>863000</v>
      </c>
      <c r="O11" s="149"/>
      <c r="P11" s="160"/>
      <c r="Q11" s="160">
        <f>'(D) Tuition Fee Revenue'!L11+'(E) Tuit Fee Discounts'!L10</f>
        <v>-727900</v>
      </c>
      <c r="R11" s="160"/>
      <c r="S11" s="160"/>
      <c r="T11" s="160"/>
      <c r="U11" s="192"/>
      <c r="V11" s="192"/>
      <c r="W11" s="145"/>
      <c r="X11" s="145">
        <f>B11+C11+H11+N11+Q11+U11</f>
        <v>2134100</v>
      </c>
    </row>
    <row r="12" spans="1:24" ht="13.2" customHeight="1">
      <c r="A12" s="144" t="s">
        <v>3</v>
      </c>
      <c r="B12" s="144">
        <v>939000</v>
      </c>
      <c r="C12" s="144">
        <v>129000</v>
      </c>
      <c r="D12" s="144"/>
      <c r="E12" s="252">
        <v>0</v>
      </c>
      <c r="F12" s="252">
        <v>0</v>
      </c>
      <c r="G12" s="252">
        <v>0</v>
      </c>
      <c r="H12" s="142">
        <f t="shared" si="0"/>
        <v>0</v>
      </c>
      <c r="I12" s="144"/>
      <c r="J12" s="252"/>
      <c r="K12" s="252">
        <f>ROUND(9527*'(D) Tuition Fee Revenue'!D12/1000,0)*1000</f>
        <v>1934000</v>
      </c>
      <c r="L12" s="252"/>
      <c r="M12" s="252"/>
      <c r="N12" s="149">
        <f>K12-'(D) Tuition Fee Revenue'!O12</f>
        <v>794000</v>
      </c>
      <c r="O12" s="149"/>
      <c r="P12" s="160"/>
      <c r="Q12" s="160">
        <f>'(D) Tuition Fee Revenue'!L12+'(E) Tuit Fee Discounts'!L11</f>
        <v>337800</v>
      </c>
      <c r="R12" s="160"/>
      <c r="S12" s="160"/>
      <c r="T12" s="160"/>
      <c r="U12" s="192"/>
      <c r="V12" s="192"/>
      <c r="W12" s="145"/>
      <c r="X12" s="145">
        <f t="shared" ref="X12:X31" si="1">B12+C12+H12+N12+Q12+U12</f>
        <v>2199800</v>
      </c>
    </row>
    <row r="13" spans="1:24" ht="13.2" customHeight="1">
      <c r="A13" s="144" t="s">
        <v>28</v>
      </c>
      <c r="B13" s="144">
        <v>1201000</v>
      </c>
      <c r="C13" s="144">
        <v>178000</v>
      </c>
      <c r="D13" s="144"/>
      <c r="E13" s="252">
        <v>12000</v>
      </c>
      <c r="F13" s="252">
        <v>0</v>
      </c>
      <c r="G13" s="252">
        <v>0</v>
      </c>
      <c r="H13" s="142">
        <f t="shared" si="0"/>
        <v>12000</v>
      </c>
      <c r="I13" s="144"/>
      <c r="J13" s="252"/>
      <c r="K13" s="252">
        <f>ROUND(9527*'(D) Tuition Fee Revenue'!D13/1000,0)*1000</f>
        <v>1296000</v>
      </c>
      <c r="L13" s="252"/>
      <c r="M13" s="252"/>
      <c r="N13" s="149">
        <f>K13-'(D) Tuition Fee Revenue'!O13</f>
        <v>644000</v>
      </c>
      <c r="O13" s="149"/>
      <c r="P13" s="160"/>
      <c r="Q13" s="160">
        <f>'(D) Tuition Fee Revenue'!L13+'(E) Tuit Fee Discounts'!L12</f>
        <v>525200</v>
      </c>
      <c r="R13" s="160"/>
      <c r="S13" s="160"/>
      <c r="T13" s="160"/>
      <c r="U13" s="192"/>
      <c r="V13" s="192"/>
      <c r="W13" s="145"/>
      <c r="X13" s="145">
        <f t="shared" si="1"/>
        <v>2560200</v>
      </c>
    </row>
    <row r="14" spans="1:24" ht="13.2" customHeight="1">
      <c r="A14" s="144" t="s">
        <v>4</v>
      </c>
      <c r="B14" s="144">
        <v>1841000</v>
      </c>
      <c r="C14" s="144">
        <v>257000</v>
      </c>
      <c r="D14" s="144"/>
      <c r="E14" s="252">
        <v>28000</v>
      </c>
      <c r="F14" s="252">
        <v>0</v>
      </c>
      <c r="G14" s="252">
        <v>0</v>
      </c>
      <c r="H14" s="142">
        <f t="shared" si="0"/>
        <v>28000</v>
      </c>
      <c r="I14" s="144"/>
      <c r="J14" s="252"/>
      <c r="K14" s="252">
        <f>ROUND(9527*'(D) Tuition Fee Revenue'!D14/1000,0)*1000</f>
        <v>2010000</v>
      </c>
      <c r="L14" s="252"/>
      <c r="M14" s="252"/>
      <c r="N14" s="149">
        <f>K14-'(D) Tuition Fee Revenue'!O14</f>
        <v>999000</v>
      </c>
      <c r="O14" s="149"/>
      <c r="P14" s="160"/>
      <c r="Q14" s="160">
        <f>'(D) Tuition Fee Revenue'!L14+'(E) Tuit Fee Discounts'!L13</f>
        <v>352900</v>
      </c>
      <c r="R14" s="160"/>
      <c r="S14" s="160"/>
      <c r="T14" s="160"/>
      <c r="U14" s="192"/>
      <c r="V14" s="192"/>
      <c r="W14" s="145"/>
      <c r="X14" s="145">
        <f t="shared" si="1"/>
        <v>3477900</v>
      </c>
    </row>
    <row r="15" spans="1:24" ht="13.2" customHeight="1">
      <c r="A15" s="144" t="s">
        <v>5</v>
      </c>
      <c r="B15" s="144">
        <v>2608000</v>
      </c>
      <c r="C15" s="144">
        <v>347000</v>
      </c>
      <c r="D15" s="144"/>
      <c r="E15" s="252">
        <v>275000</v>
      </c>
      <c r="F15" s="252">
        <v>0</v>
      </c>
      <c r="G15" s="252">
        <v>40000</v>
      </c>
      <c r="H15" s="142">
        <f t="shared" si="0"/>
        <v>315000</v>
      </c>
      <c r="I15" s="144"/>
      <c r="J15" s="252"/>
      <c r="K15" s="252">
        <f>ROUND(9527*'(D) Tuition Fee Revenue'!D15/1000,0)*1000</f>
        <v>3077000</v>
      </c>
      <c r="L15" s="252"/>
      <c r="M15" s="252"/>
      <c r="N15" s="149">
        <f>K15-'(D) Tuition Fee Revenue'!O15</f>
        <v>1413000</v>
      </c>
      <c r="O15" s="149"/>
      <c r="P15" s="160"/>
      <c r="Q15" s="160">
        <f>'(D) Tuition Fee Revenue'!L15+'(E) Tuit Fee Discounts'!L14</f>
        <v>1775500</v>
      </c>
      <c r="R15" s="160"/>
      <c r="S15" s="160"/>
      <c r="T15" s="160"/>
      <c r="U15" s="192"/>
      <c r="V15" s="192"/>
      <c r="W15" s="145"/>
      <c r="X15" s="145">
        <f t="shared" si="1"/>
        <v>6458500</v>
      </c>
    </row>
    <row r="16" spans="1:24" ht="13.2" customHeight="1">
      <c r="A16" s="144" t="s">
        <v>6</v>
      </c>
      <c r="B16" s="144">
        <v>973000</v>
      </c>
      <c r="C16" s="144">
        <v>167000</v>
      </c>
      <c r="D16" s="144"/>
      <c r="E16" s="252">
        <v>0</v>
      </c>
      <c r="F16" s="252">
        <v>0</v>
      </c>
      <c r="G16" s="252">
        <v>0</v>
      </c>
      <c r="H16" s="142">
        <f t="shared" si="0"/>
        <v>0</v>
      </c>
      <c r="I16" s="144"/>
      <c r="J16" s="252"/>
      <c r="K16" s="252">
        <f>ROUND(9527*'(D) Tuition Fee Revenue'!D16/1000,0)*1000</f>
        <v>1439000</v>
      </c>
      <c r="L16" s="252"/>
      <c r="M16" s="252"/>
      <c r="N16" s="149">
        <f>K16-'(D) Tuition Fee Revenue'!O16</f>
        <v>768000</v>
      </c>
      <c r="O16" s="149"/>
      <c r="P16" s="160"/>
      <c r="Q16" s="160">
        <f>'(D) Tuition Fee Revenue'!L16+'(E) Tuit Fee Discounts'!L15</f>
        <v>-755100</v>
      </c>
      <c r="R16" s="160"/>
      <c r="S16" s="160"/>
      <c r="T16" s="160"/>
      <c r="U16" s="192"/>
      <c r="V16" s="192"/>
      <c r="W16" s="145"/>
      <c r="X16" s="145">
        <f t="shared" si="1"/>
        <v>1152900</v>
      </c>
    </row>
    <row r="17" spans="1:24" ht="13.2" customHeight="1">
      <c r="A17" s="144" t="s">
        <v>7</v>
      </c>
      <c r="B17" s="144">
        <v>2651000</v>
      </c>
      <c r="C17" s="144">
        <v>373000</v>
      </c>
      <c r="D17" s="144"/>
      <c r="E17" s="252">
        <v>0</v>
      </c>
      <c r="F17" s="252">
        <v>0</v>
      </c>
      <c r="G17" s="252">
        <v>0</v>
      </c>
      <c r="H17" s="142">
        <f t="shared" si="0"/>
        <v>0</v>
      </c>
      <c r="I17" s="144"/>
      <c r="J17" s="252"/>
      <c r="K17" s="252">
        <f>ROUND(9527*'(D) Tuition Fee Revenue'!D17/1000,0)*1000</f>
        <v>3077000</v>
      </c>
      <c r="L17" s="252"/>
      <c r="M17" s="252"/>
      <c r="N17" s="149">
        <f>K17-'(D) Tuition Fee Revenue'!O17</f>
        <v>1429000</v>
      </c>
      <c r="O17" s="149"/>
      <c r="P17" s="160"/>
      <c r="Q17" s="160">
        <f>'(D) Tuition Fee Revenue'!L17+'(E) Tuit Fee Discounts'!L16</f>
        <v>-324200</v>
      </c>
      <c r="R17" s="160"/>
      <c r="S17" s="160"/>
      <c r="T17" s="160"/>
      <c r="U17" s="192"/>
      <c r="V17" s="192"/>
      <c r="W17" s="145"/>
      <c r="X17" s="145">
        <f t="shared" si="1"/>
        <v>4128800</v>
      </c>
    </row>
    <row r="18" spans="1:24" ht="13.2" customHeight="1">
      <c r="A18" s="144" t="s">
        <v>8</v>
      </c>
      <c r="B18" s="144">
        <v>1538000</v>
      </c>
      <c r="C18" s="144">
        <v>289000</v>
      </c>
      <c r="D18" s="144"/>
      <c r="E18" s="252">
        <v>94000</v>
      </c>
      <c r="F18" s="252">
        <v>0</v>
      </c>
      <c r="G18" s="252">
        <v>0</v>
      </c>
      <c r="H18" s="142">
        <f t="shared" si="0"/>
        <v>94000</v>
      </c>
      <c r="I18" s="144"/>
      <c r="J18" s="252"/>
      <c r="K18" s="252">
        <f>ROUND(9527*'(D) Tuition Fee Revenue'!D18/1000,0)*1000</f>
        <v>1867000</v>
      </c>
      <c r="L18" s="252"/>
      <c r="M18" s="252"/>
      <c r="N18" s="149">
        <f>K18-'(D) Tuition Fee Revenue'!O18</f>
        <v>794000</v>
      </c>
      <c r="O18" s="149"/>
      <c r="P18" s="160"/>
      <c r="Q18" s="160">
        <f>'(D) Tuition Fee Revenue'!L18+'(E) Tuit Fee Discounts'!L17</f>
        <v>1459400</v>
      </c>
      <c r="R18" s="160"/>
      <c r="S18" s="160"/>
      <c r="T18" s="160"/>
      <c r="U18" s="192"/>
      <c r="V18" s="192"/>
      <c r="W18" s="145"/>
      <c r="X18" s="145">
        <f t="shared" si="1"/>
        <v>4174400</v>
      </c>
    </row>
    <row r="19" spans="1:24" ht="13.2" customHeight="1">
      <c r="A19" s="144" t="s">
        <v>9</v>
      </c>
      <c r="B19" s="144">
        <v>205000</v>
      </c>
      <c r="C19" s="144">
        <v>51000</v>
      </c>
      <c r="D19" s="144"/>
      <c r="E19" s="252">
        <v>2000</v>
      </c>
      <c r="F19" s="252">
        <v>0</v>
      </c>
      <c r="G19" s="252">
        <v>39000</v>
      </c>
      <c r="H19" s="142">
        <f t="shared" si="0"/>
        <v>41000</v>
      </c>
      <c r="I19" s="144"/>
      <c r="J19" s="252"/>
      <c r="K19" s="252">
        <f>ROUND(9527*'(D) Tuition Fee Revenue'!D19/1000,0)*1000</f>
        <v>772000</v>
      </c>
      <c r="L19" s="252"/>
      <c r="M19" s="252"/>
      <c r="N19" s="149">
        <f>K19-'(D) Tuition Fee Revenue'!O19</f>
        <v>527000</v>
      </c>
      <c r="O19" s="149"/>
      <c r="P19" s="160"/>
      <c r="Q19" s="160">
        <f>'(D) Tuition Fee Revenue'!L19+'(E) Tuit Fee Discounts'!L18</f>
        <v>-205400</v>
      </c>
      <c r="R19" s="160"/>
      <c r="S19" s="160"/>
      <c r="T19" s="160"/>
      <c r="U19" s="192"/>
      <c r="V19" s="192"/>
      <c r="W19" s="145"/>
      <c r="X19" s="145">
        <f t="shared" si="1"/>
        <v>618600</v>
      </c>
    </row>
    <row r="20" spans="1:24" ht="13.2" customHeight="1">
      <c r="A20" s="144" t="s">
        <v>10</v>
      </c>
      <c r="B20" s="144">
        <v>646000</v>
      </c>
      <c r="C20" s="144">
        <v>89000</v>
      </c>
      <c r="D20" s="144"/>
      <c r="E20" s="252">
        <v>0</v>
      </c>
      <c r="F20" s="252">
        <v>0</v>
      </c>
      <c r="G20" s="252">
        <v>0</v>
      </c>
      <c r="H20" s="142">
        <f t="shared" si="0"/>
        <v>0</v>
      </c>
      <c r="I20" s="144"/>
      <c r="J20" s="252"/>
      <c r="K20" s="252">
        <f>ROUND(9527*'(D) Tuition Fee Revenue'!D20/1000,0)*1000</f>
        <v>1115000</v>
      </c>
      <c r="L20" s="252"/>
      <c r="M20" s="252"/>
      <c r="N20" s="149">
        <f>K20-'(D) Tuition Fee Revenue'!O20</f>
        <v>623000</v>
      </c>
      <c r="O20" s="149"/>
      <c r="P20" s="160"/>
      <c r="Q20" s="160">
        <f>'(D) Tuition Fee Revenue'!L20+'(E) Tuit Fee Discounts'!L19</f>
        <v>-391800</v>
      </c>
      <c r="R20" s="160"/>
      <c r="S20" s="160"/>
      <c r="T20" s="160"/>
      <c r="U20" s="192"/>
      <c r="V20" s="192"/>
      <c r="W20" s="145"/>
      <c r="X20" s="145">
        <f t="shared" si="1"/>
        <v>966200</v>
      </c>
    </row>
    <row r="21" spans="1:24" ht="13.2" customHeight="1">
      <c r="A21" s="144" t="s">
        <v>11</v>
      </c>
      <c r="B21" s="144">
        <v>2666000</v>
      </c>
      <c r="C21" s="144">
        <v>349000</v>
      </c>
      <c r="D21" s="144"/>
      <c r="E21" s="252">
        <v>0</v>
      </c>
      <c r="F21" s="252">
        <v>0</v>
      </c>
      <c r="G21" s="252">
        <v>0</v>
      </c>
      <c r="H21" s="142">
        <f t="shared" si="0"/>
        <v>0</v>
      </c>
      <c r="I21" s="144"/>
      <c r="J21" s="252"/>
      <c r="K21" s="252">
        <f>ROUND(9527*'(D) Tuition Fee Revenue'!D21/1000,0)*1000</f>
        <v>2887000</v>
      </c>
      <c r="L21" s="252"/>
      <c r="M21" s="252"/>
      <c r="N21" s="149">
        <f>K21-'(D) Tuition Fee Revenue'!O21</f>
        <v>1258000</v>
      </c>
      <c r="O21" s="149"/>
      <c r="P21" s="160"/>
      <c r="Q21" s="160">
        <f>'(D) Tuition Fee Revenue'!L21+'(E) Tuit Fee Discounts'!L20</f>
        <v>591700</v>
      </c>
      <c r="R21" s="160"/>
      <c r="S21" s="160"/>
      <c r="T21" s="160"/>
      <c r="U21" s="192"/>
      <c r="V21" s="192"/>
      <c r="W21" s="145"/>
      <c r="X21" s="145">
        <f t="shared" si="1"/>
        <v>4864700</v>
      </c>
    </row>
    <row r="22" spans="1:24" ht="13.2" customHeight="1">
      <c r="A22" s="144" t="s">
        <v>12</v>
      </c>
      <c r="B22" s="144">
        <v>1825000</v>
      </c>
      <c r="C22" s="144">
        <v>279000</v>
      </c>
      <c r="D22" s="144"/>
      <c r="E22" s="252">
        <v>887000</v>
      </c>
      <c r="F22" s="252">
        <v>0</v>
      </c>
      <c r="G22" s="252">
        <v>0</v>
      </c>
      <c r="H22" s="142">
        <f t="shared" si="0"/>
        <v>887000</v>
      </c>
      <c r="I22" s="144"/>
      <c r="J22" s="252"/>
      <c r="K22" s="252">
        <f>ROUND(9527*'(D) Tuition Fee Revenue'!D22/1000,0)*1000</f>
        <v>1963000</v>
      </c>
      <c r="L22" s="252"/>
      <c r="M22" s="252"/>
      <c r="N22" s="149">
        <f>K22-'(D) Tuition Fee Revenue'!O22</f>
        <v>949000</v>
      </c>
      <c r="O22" s="149"/>
      <c r="P22" s="160"/>
      <c r="Q22" s="160">
        <f>'(D) Tuition Fee Revenue'!L22+'(E) Tuit Fee Discounts'!L21</f>
        <v>-407500</v>
      </c>
      <c r="R22" s="160"/>
      <c r="S22" s="160"/>
      <c r="T22" s="160"/>
      <c r="U22" s="192"/>
      <c r="V22" s="192"/>
      <c r="W22" s="145"/>
      <c r="X22" s="145">
        <f t="shared" si="1"/>
        <v>3532500</v>
      </c>
    </row>
    <row r="23" spans="1:24" ht="13.2" customHeight="1">
      <c r="A23" s="144" t="s">
        <v>13</v>
      </c>
      <c r="B23" s="144">
        <v>2080000</v>
      </c>
      <c r="C23" s="144">
        <v>275000</v>
      </c>
      <c r="D23" s="144"/>
      <c r="E23" s="252">
        <v>1327000</v>
      </c>
      <c r="F23" s="252">
        <v>0</v>
      </c>
      <c r="G23" s="252">
        <v>0</v>
      </c>
      <c r="H23" s="142">
        <f t="shared" si="0"/>
        <v>1327000</v>
      </c>
      <c r="I23" s="144"/>
      <c r="J23" s="252"/>
      <c r="K23" s="252">
        <f>ROUND(9527*'(D) Tuition Fee Revenue'!D23/1000,0)*1000</f>
        <v>2477000</v>
      </c>
      <c r="L23" s="252"/>
      <c r="M23" s="252"/>
      <c r="N23" s="149">
        <f>K23-'(D) Tuition Fee Revenue'!O23</f>
        <v>1153000</v>
      </c>
      <c r="O23" s="149"/>
      <c r="P23" s="160"/>
      <c r="Q23" s="160">
        <f>'(D) Tuition Fee Revenue'!L23+'(E) Tuit Fee Discounts'!L22</f>
        <v>-87000</v>
      </c>
      <c r="R23" s="160"/>
      <c r="S23" s="160"/>
      <c r="T23" s="160"/>
      <c r="U23" s="192"/>
      <c r="V23" s="192"/>
      <c r="W23" s="145"/>
      <c r="X23" s="145">
        <f t="shared" si="1"/>
        <v>4748000</v>
      </c>
    </row>
    <row r="24" spans="1:24" ht="13.2" customHeight="1">
      <c r="A24" s="144" t="s">
        <v>14</v>
      </c>
      <c r="B24" s="144">
        <v>1397000</v>
      </c>
      <c r="C24" s="144">
        <v>211000</v>
      </c>
      <c r="D24" s="144"/>
      <c r="E24" s="252">
        <v>0</v>
      </c>
      <c r="F24" s="252">
        <v>0</v>
      </c>
      <c r="G24" s="252">
        <v>0</v>
      </c>
      <c r="H24" s="142">
        <f t="shared" si="0"/>
        <v>0</v>
      </c>
      <c r="I24" s="144"/>
      <c r="J24" s="252"/>
      <c r="K24" s="252">
        <f>ROUND(9527*'(D) Tuition Fee Revenue'!D24/1000,0)*1000</f>
        <v>1581000</v>
      </c>
      <c r="L24" s="252"/>
      <c r="M24" s="252"/>
      <c r="N24" s="149">
        <f>K24-'(D) Tuition Fee Revenue'!O24</f>
        <v>747000</v>
      </c>
      <c r="O24" s="149"/>
      <c r="P24" s="160"/>
      <c r="Q24" s="160">
        <f>'(D) Tuition Fee Revenue'!L24+'(E) Tuit Fee Discounts'!L23</f>
        <v>232200</v>
      </c>
      <c r="R24" s="160"/>
      <c r="S24" s="160"/>
      <c r="T24" s="160"/>
      <c r="U24" s="192"/>
      <c r="V24" s="192"/>
      <c r="W24" s="145"/>
      <c r="X24" s="145">
        <f t="shared" si="1"/>
        <v>2587200</v>
      </c>
    </row>
    <row r="25" spans="1:24" ht="13.2" customHeight="1">
      <c r="A25" s="144" t="s">
        <v>15</v>
      </c>
      <c r="B25" s="144">
        <v>2780000</v>
      </c>
      <c r="C25" s="144">
        <v>424000</v>
      </c>
      <c r="D25" s="144"/>
      <c r="E25" s="252">
        <v>354000</v>
      </c>
      <c r="F25" s="252">
        <v>0</v>
      </c>
      <c r="G25" s="252">
        <v>0</v>
      </c>
      <c r="H25" s="142">
        <f t="shared" si="0"/>
        <v>354000</v>
      </c>
      <c r="I25" s="144"/>
      <c r="J25" s="252"/>
      <c r="K25" s="252">
        <f>ROUND(9527*'(D) Tuition Fee Revenue'!D25/1000,0)*1000</f>
        <v>2963000</v>
      </c>
      <c r="L25" s="252"/>
      <c r="M25" s="252"/>
      <c r="N25" s="149">
        <f>K25-'(D) Tuition Fee Revenue'!O25</f>
        <v>1388000</v>
      </c>
      <c r="O25" s="149"/>
      <c r="P25" s="160"/>
      <c r="Q25" s="160">
        <f>'(D) Tuition Fee Revenue'!L25+'(E) Tuit Fee Discounts'!L24</f>
        <v>-4100</v>
      </c>
      <c r="R25" s="160"/>
      <c r="S25" s="160"/>
      <c r="T25" s="160"/>
      <c r="U25" s="192"/>
      <c r="V25" s="192"/>
      <c r="W25" s="145"/>
      <c r="X25" s="145">
        <f t="shared" si="1"/>
        <v>4941900</v>
      </c>
    </row>
    <row r="26" spans="1:24" ht="13.2" customHeight="1">
      <c r="A26" s="144" t="s">
        <v>16</v>
      </c>
      <c r="B26" s="144">
        <v>2386000</v>
      </c>
      <c r="C26" s="144">
        <v>303000</v>
      </c>
      <c r="D26" s="144"/>
      <c r="E26" s="252">
        <v>400000</v>
      </c>
      <c r="F26" s="252">
        <v>0</v>
      </c>
      <c r="G26" s="252">
        <v>0</v>
      </c>
      <c r="H26" s="142">
        <f t="shared" si="0"/>
        <v>400000</v>
      </c>
      <c r="I26" s="144"/>
      <c r="J26" s="252"/>
      <c r="K26" s="252">
        <f>ROUND(9527*'(D) Tuition Fee Revenue'!D26/1000,0)*1000</f>
        <v>2610000</v>
      </c>
      <c r="L26" s="252"/>
      <c r="M26" s="252"/>
      <c r="N26" s="149">
        <f>K26-'(D) Tuition Fee Revenue'!O26</f>
        <v>1237000</v>
      </c>
      <c r="O26" s="149"/>
      <c r="P26" s="160"/>
      <c r="Q26" s="160">
        <f>'(D) Tuition Fee Revenue'!L26+'(E) Tuit Fee Discounts'!L25</f>
        <v>-469300</v>
      </c>
      <c r="R26" s="160"/>
      <c r="S26" s="160"/>
      <c r="T26" s="160"/>
      <c r="U26" s="192"/>
      <c r="V26" s="192"/>
      <c r="W26" s="145"/>
      <c r="X26" s="145">
        <f t="shared" si="1"/>
        <v>3856700</v>
      </c>
    </row>
    <row r="27" spans="1:24" ht="13.2" customHeight="1">
      <c r="A27" s="144" t="s">
        <v>17</v>
      </c>
      <c r="B27" s="144">
        <v>2313000</v>
      </c>
      <c r="C27" s="144">
        <v>369000</v>
      </c>
      <c r="D27" s="144"/>
      <c r="E27" s="252">
        <v>0</v>
      </c>
      <c r="F27" s="252">
        <v>62000</v>
      </c>
      <c r="G27" s="252">
        <v>0</v>
      </c>
      <c r="H27" s="142">
        <f t="shared" si="0"/>
        <v>62000</v>
      </c>
      <c r="I27" s="144"/>
      <c r="J27" s="252"/>
      <c r="K27" s="252">
        <f>ROUND(9527*'(D) Tuition Fee Revenue'!D27/1000,0)*1000</f>
        <v>2410000</v>
      </c>
      <c r="L27" s="252"/>
      <c r="M27" s="252"/>
      <c r="N27" s="149">
        <f>K27-'(D) Tuition Fee Revenue'!O27</f>
        <v>1085000</v>
      </c>
      <c r="O27" s="149"/>
      <c r="P27" s="160"/>
      <c r="Q27" s="160">
        <f>'(D) Tuition Fee Revenue'!L27+'(E) Tuit Fee Discounts'!L26</f>
        <v>-12400</v>
      </c>
      <c r="R27" s="160"/>
      <c r="S27" s="160"/>
      <c r="T27" s="160"/>
      <c r="U27" s="192"/>
      <c r="V27" s="192"/>
      <c r="W27" s="145"/>
      <c r="X27" s="145">
        <f t="shared" si="1"/>
        <v>3816600</v>
      </c>
    </row>
    <row r="28" spans="1:24" ht="13.2" customHeight="1">
      <c r="A28" s="144" t="s">
        <v>18</v>
      </c>
      <c r="B28" s="144">
        <v>2018000</v>
      </c>
      <c r="C28" s="144">
        <v>326000</v>
      </c>
      <c r="D28" s="144"/>
      <c r="E28" s="252">
        <v>72000</v>
      </c>
      <c r="F28" s="252">
        <v>1887000</v>
      </c>
      <c r="G28" s="252">
        <v>26000</v>
      </c>
      <c r="H28" s="142">
        <f t="shared" si="0"/>
        <v>1985000</v>
      </c>
      <c r="I28" s="144"/>
      <c r="J28" s="252"/>
      <c r="K28" s="252">
        <f>ROUND(9527*'(D) Tuition Fee Revenue'!D28/1000,0)*1000</f>
        <v>1829000</v>
      </c>
      <c r="L28" s="252"/>
      <c r="M28" s="252"/>
      <c r="N28" s="149">
        <f>K28-'(D) Tuition Fee Revenue'!O28</f>
        <v>986000</v>
      </c>
      <c r="O28" s="149"/>
      <c r="P28" s="160"/>
      <c r="Q28" s="160">
        <f>'(D) Tuition Fee Revenue'!L28+'(E) Tuit Fee Discounts'!L27</f>
        <v>-651700</v>
      </c>
      <c r="R28" s="160"/>
      <c r="S28" s="160"/>
      <c r="T28" s="160"/>
      <c r="U28" s="192"/>
      <c r="V28" s="192"/>
      <c r="W28" s="145"/>
      <c r="X28" s="145">
        <f t="shared" si="1"/>
        <v>4663300</v>
      </c>
    </row>
    <row r="29" spans="1:24" ht="13.2" customHeight="1">
      <c r="A29" s="144" t="s">
        <v>19</v>
      </c>
      <c r="B29" s="144">
        <v>960000</v>
      </c>
      <c r="C29" s="144">
        <v>122000</v>
      </c>
      <c r="D29" s="144"/>
      <c r="E29" s="252">
        <v>128000</v>
      </c>
      <c r="F29" s="252">
        <v>0</v>
      </c>
      <c r="G29" s="252">
        <v>0</v>
      </c>
      <c r="H29" s="142">
        <f t="shared" si="0"/>
        <v>128000</v>
      </c>
      <c r="I29" s="144"/>
      <c r="J29" s="252"/>
      <c r="K29" s="252">
        <f>ROUND(9527*'(D) Tuition Fee Revenue'!D29/1000,0)*1000</f>
        <v>3249000</v>
      </c>
      <c r="L29" s="252"/>
      <c r="M29" s="252"/>
      <c r="N29" s="149">
        <f>K29-'(D) Tuition Fee Revenue'!O29</f>
        <v>1481000</v>
      </c>
      <c r="O29" s="149"/>
      <c r="P29" s="160"/>
      <c r="Q29" s="160">
        <f>'(D) Tuition Fee Revenue'!L29+'(E) Tuit Fee Discounts'!L28</f>
        <v>-803600</v>
      </c>
      <c r="R29" s="160"/>
      <c r="S29" s="160"/>
      <c r="T29" s="160"/>
      <c r="U29" s="192"/>
      <c r="V29" s="192"/>
      <c r="W29" s="145"/>
      <c r="X29" s="145">
        <f t="shared" si="1"/>
        <v>1887400</v>
      </c>
    </row>
    <row r="30" spans="1:24" ht="13.2" customHeight="1">
      <c r="A30" s="144" t="s">
        <v>20</v>
      </c>
      <c r="B30" s="144">
        <v>866000</v>
      </c>
      <c r="C30" s="144">
        <v>123000</v>
      </c>
      <c r="D30" s="144"/>
      <c r="E30" s="252">
        <v>0</v>
      </c>
      <c r="F30" s="252">
        <v>0</v>
      </c>
      <c r="G30" s="252">
        <v>0</v>
      </c>
      <c r="H30" s="142">
        <f t="shared" si="0"/>
        <v>0</v>
      </c>
      <c r="I30" s="144"/>
      <c r="J30" s="252"/>
      <c r="K30" s="252">
        <f>ROUND(9527*'(D) Tuition Fee Revenue'!D30/1000,0)*1000</f>
        <v>857000</v>
      </c>
      <c r="L30" s="252"/>
      <c r="M30" s="252"/>
      <c r="N30" s="149">
        <f>K30-'(D) Tuition Fee Revenue'!O30</f>
        <v>447000</v>
      </c>
      <c r="O30" s="149"/>
      <c r="P30" s="160"/>
      <c r="Q30" s="160">
        <f>'(D) Tuition Fee Revenue'!L30+'(E) Tuit Fee Discounts'!L29</f>
        <v>-239500</v>
      </c>
      <c r="R30" s="160"/>
      <c r="S30" s="160"/>
      <c r="T30" s="160"/>
      <c r="U30" s="192"/>
      <c r="V30" s="192"/>
      <c r="W30" s="145"/>
      <c r="X30" s="145">
        <f t="shared" si="1"/>
        <v>1196500</v>
      </c>
    </row>
    <row r="31" spans="1:24" ht="13.2" customHeight="1">
      <c r="A31" s="144" t="s">
        <v>21</v>
      </c>
      <c r="B31" s="144">
        <v>775000</v>
      </c>
      <c r="C31" s="144">
        <v>120000</v>
      </c>
      <c r="D31" s="144"/>
      <c r="E31" s="252">
        <v>0</v>
      </c>
      <c r="F31" s="252">
        <v>0</v>
      </c>
      <c r="G31" s="252">
        <v>0</v>
      </c>
      <c r="H31" s="142">
        <f t="shared" si="0"/>
        <v>0</v>
      </c>
      <c r="I31" s="144"/>
      <c r="J31" s="252"/>
      <c r="K31" s="252">
        <f>ROUND(9527*'(D) Tuition Fee Revenue'!D31/1000,0)*1000</f>
        <v>1543000</v>
      </c>
      <c r="L31" s="252"/>
      <c r="M31" s="252"/>
      <c r="N31" s="149">
        <f>K31-'(D) Tuition Fee Revenue'!O31</f>
        <v>703000</v>
      </c>
      <c r="O31" s="149"/>
      <c r="P31" s="160"/>
      <c r="Q31" s="160">
        <f>'(D) Tuition Fee Revenue'!L31+'(E) Tuit Fee Discounts'!L30</f>
        <v>57900</v>
      </c>
      <c r="R31" s="160"/>
      <c r="S31" s="160"/>
      <c r="T31" s="160"/>
      <c r="U31" s="192"/>
      <c r="V31" s="192"/>
      <c r="W31" s="145"/>
      <c r="X31" s="145">
        <f t="shared" si="1"/>
        <v>1655900</v>
      </c>
    </row>
    <row r="32" spans="1:24" ht="9" customHeight="1">
      <c r="A32" s="144"/>
      <c r="B32" s="144"/>
      <c r="C32" s="144"/>
      <c r="D32" s="144"/>
      <c r="E32" s="252"/>
      <c r="F32" s="252"/>
      <c r="G32" s="252"/>
      <c r="H32" s="144"/>
      <c r="I32" s="144"/>
      <c r="J32" s="252"/>
      <c r="K32" s="252"/>
      <c r="L32" s="252"/>
      <c r="M32" s="252"/>
      <c r="N32" s="149"/>
      <c r="O32" s="149"/>
      <c r="P32" s="166"/>
      <c r="Q32" s="166"/>
      <c r="R32" s="166"/>
      <c r="S32" s="166"/>
      <c r="T32" s="166"/>
      <c r="U32" s="243"/>
      <c r="V32" s="146"/>
      <c r="W32" s="145"/>
      <c r="X32" s="146"/>
    </row>
    <row r="33" spans="1:24" ht="15" customHeight="1">
      <c r="A33" s="147" t="s">
        <v>22</v>
      </c>
      <c r="B33" s="235">
        <f t="shared" ref="B33:H33" si="2">SUM(B9:B32)</f>
        <v>35726000</v>
      </c>
      <c r="C33" s="235">
        <f>SUM(C9:C32)</f>
        <v>5200000</v>
      </c>
      <c r="D33" s="235"/>
      <c r="E33" s="253">
        <f t="shared" si="2"/>
        <v>3816000</v>
      </c>
      <c r="F33" s="253">
        <f t="shared" si="2"/>
        <v>2754000</v>
      </c>
      <c r="G33" s="253">
        <f t="shared" si="2"/>
        <v>186000</v>
      </c>
      <c r="H33" s="235">
        <f t="shared" si="2"/>
        <v>6756000</v>
      </c>
      <c r="I33" s="235"/>
      <c r="J33" s="253"/>
      <c r="K33" s="253">
        <f>SUM(K9:K32)</f>
        <v>45549000</v>
      </c>
      <c r="L33" s="253"/>
      <c r="M33" s="253"/>
      <c r="N33" s="235">
        <f>SUM(N9:N32)</f>
        <v>21776000</v>
      </c>
      <c r="O33" s="235"/>
      <c r="P33" s="163"/>
      <c r="Q33" s="235">
        <f>SUM(Q9:Q32)</f>
        <v>17000</v>
      </c>
      <c r="R33" s="163"/>
      <c r="S33" s="163"/>
      <c r="T33" s="163"/>
      <c r="U33" s="244">
        <f>SUM(U9:U32)</f>
        <v>0</v>
      </c>
      <c r="V33" s="148"/>
      <c r="W33" s="148"/>
      <c r="X33" s="148">
        <f>SUM(X9:X32)</f>
        <v>69475000</v>
      </c>
    </row>
    <row r="34" spans="1:24" ht="9" customHeight="1">
      <c r="A34" s="144"/>
      <c r="B34" s="144"/>
      <c r="C34" s="144"/>
      <c r="D34" s="144"/>
      <c r="E34" s="252"/>
      <c r="F34" s="252"/>
      <c r="G34" s="252"/>
      <c r="H34" s="144"/>
      <c r="I34" s="144"/>
      <c r="J34" s="252"/>
      <c r="K34" s="252"/>
      <c r="L34" s="252"/>
      <c r="M34" s="252"/>
      <c r="N34" s="149"/>
      <c r="O34" s="149"/>
      <c r="P34" s="160"/>
      <c r="Q34" s="160"/>
      <c r="R34" s="160"/>
      <c r="S34" s="160"/>
      <c r="T34" s="160"/>
      <c r="U34" s="243"/>
      <c r="V34" s="146"/>
      <c r="W34" s="145"/>
      <c r="X34" s="146"/>
    </row>
    <row r="35" spans="1:24" ht="13.2" customHeight="1">
      <c r="A35" s="128" t="s">
        <v>23</v>
      </c>
      <c r="B35" s="128">
        <v>500000</v>
      </c>
      <c r="C35" s="128">
        <v>0</v>
      </c>
      <c r="D35" s="128"/>
      <c r="E35" s="254">
        <v>0</v>
      </c>
      <c r="F35" s="254">
        <v>0</v>
      </c>
      <c r="G35" s="254">
        <v>0</v>
      </c>
      <c r="H35" s="128">
        <v>0</v>
      </c>
      <c r="I35" s="128"/>
      <c r="J35" s="254"/>
      <c r="K35" s="252">
        <f>ROUND(9527*'(D) Tuition Fee Revenue'!D35/1000,0)*1000</f>
        <v>0</v>
      </c>
      <c r="L35" s="252"/>
      <c r="M35" s="252"/>
      <c r="N35" s="149">
        <f>K35-'(D) Tuition Fee Revenue'!O35</f>
        <v>0</v>
      </c>
      <c r="O35" s="149"/>
      <c r="P35" s="160"/>
      <c r="Q35" s="160">
        <f>'(D) Tuition Fee Revenue'!L35+'(E) Tuit Fee Discounts'!L34</f>
        <v>0</v>
      </c>
      <c r="R35" s="160"/>
      <c r="S35" s="160"/>
      <c r="T35" s="160"/>
      <c r="U35" s="245"/>
      <c r="V35" s="145"/>
      <c r="W35" s="145"/>
      <c r="X35" s="145">
        <f t="shared" ref="X35:X39" si="3">B35+C35+H35+N35+Q35+U35</f>
        <v>500000</v>
      </c>
    </row>
    <row r="36" spans="1:24" ht="13.2" customHeight="1">
      <c r="A36" s="239" t="s">
        <v>29</v>
      </c>
      <c r="B36" s="239">
        <v>0</v>
      </c>
      <c r="C36" s="239">
        <v>0</v>
      </c>
      <c r="D36" s="239"/>
      <c r="E36" s="255">
        <v>0</v>
      </c>
      <c r="F36" s="255">
        <v>0</v>
      </c>
      <c r="G36" s="255">
        <v>0</v>
      </c>
      <c r="H36" s="239">
        <v>0</v>
      </c>
      <c r="I36" s="239"/>
      <c r="J36" s="255"/>
      <c r="K36" s="252">
        <f>ROUND(9527*'(D) Tuition Fee Revenue'!D36/1000,0)*1000</f>
        <v>57000</v>
      </c>
      <c r="L36" s="252"/>
      <c r="M36" s="252"/>
      <c r="N36" s="149">
        <f>K36-'(D) Tuition Fee Revenue'!O36</f>
        <v>7000</v>
      </c>
      <c r="O36" s="149"/>
      <c r="P36" s="160"/>
      <c r="Q36" s="160">
        <f>'(D) Tuition Fee Revenue'!L36+'(E) Tuit Fee Discounts'!L35</f>
        <v>-8000</v>
      </c>
      <c r="R36" s="160"/>
      <c r="S36" s="160"/>
      <c r="T36" s="160"/>
      <c r="U36" s="245"/>
      <c r="V36" s="145"/>
      <c r="W36" s="145"/>
      <c r="X36" s="145">
        <f t="shared" si="3"/>
        <v>-1000</v>
      </c>
    </row>
    <row r="37" spans="1:24" ht="13.2" customHeight="1">
      <c r="A37" s="239" t="s">
        <v>24</v>
      </c>
      <c r="B37" s="239">
        <v>0</v>
      </c>
      <c r="C37" s="239">
        <v>0</v>
      </c>
      <c r="D37" s="239"/>
      <c r="E37" s="255">
        <v>0</v>
      </c>
      <c r="F37" s="255">
        <v>0</v>
      </c>
      <c r="G37" s="255">
        <v>0</v>
      </c>
      <c r="H37" s="239">
        <v>0</v>
      </c>
      <c r="I37" s="239"/>
      <c r="J37" s="255"/>
      <c r="K37" s="252">
        <f>ROUND(9527*'(D) Tuition Fee Revenue'!D37/1000,0)*1000</f>
        <v>67000</v>
      </c>
      <c r="L37" s="252"/>
      <c r="M37" s="252"/>
      <c r="N37" s="149">
        <f>K37-'(D) Tuition Fee Revenue'!O37</f>
        <v>48000</v>
      </c>
      <c r="O37" s="149"/>
      <c r="P37" s="160"/>
      <c r="Q37" s="160">
        <f>'(D) Tuition Fee Revenue'!L37+'(E) Tuit Fee Discounts'!L36</f>
        <v>-9000</v>
      </c>
      <c r="R37" s="160"/>
      <c r="S37" s="160"/>
      <c r="T37" s="160"/>
      <c r="U37" s="245"/>
      <c r="V37" s="145"/>
      <c r="W37" s="145"/>
      <c r="X37" s="145">
        <f t="shared" si="3"/>
        <v>39000</v>
      </c>
    </row>
    <row r="38" spans="1:24" ht="13.2" customHeight="1">
      <c r="A38" s="128" t="s">
        <v>25</v>
      </c>
      <c r="B38" s="128">
        <v>0</v>
      </c>
      <c r="C38" s="128">
        <v>0</v>
      </c>
      <c r="D38" s="128"/>
      <c r="E38" s="254">
        <v>0</v>
      </c>
      <c r="F38" s="254">
        <v>0</v>
      </c>
      <c r="G38" s="254">
        <v>0</v>
      </c>
      <c r="H38" s="128">
        <v>0</v>
      </c>
      <c r="I38" s="128"/>
      <c r="J38" s="254"/>
      <c r="K38" s="252">
        <f>ROUND(9527*'(D) Tuition Fee Revenue'!D38/1000,0)*1000</f>
        <v>0</v>
      </c>
      <c r="L38" s="252"/>
      <c r="M38" s="252"/>
      <c r="N38" s="149">
        <f>K38-'(D) Tuition Fee Revenue'!O38</f>
        <v>0</v>
      </c>
      <c r="O38" s="149"/>
      <c r="P38" s="160"/>
      <c r="Q38" s="160">
        <f>'(D) Tuition Fee Revenue'!L38+'(E) Tuit Fee Discounts'!L37</f>
        <v>0</v>
      </c>
      <c r="R38" s="160"/>
      <c r="S38" s="160"/>
      <c r="T38" s="160"/>
      <c r="U38" s="245"/>
      <c r="V38" s="145"/>
      <c r="W38" s="145"/>
      <c r="X38" s="145">
        <f t="shared" si="3"/>
        <v>0</v>
      </c>
    </row>
    <row r="39" spans="1:24" ht="16.2">
      <c r="A39" s="127" t="s">
        <v>26</v>
      </c>
      <c r="B39" s="127">
        <v>0</v>
      </c>
      <c r="C39" s="127">
        <v>0</v>
      </c>
      <c r="D39" s="127"/>
      <c r="E39" s="256">
        <v>0</v>
      </c>
      <c r="F39" s="256">
        <v>0</v>
      </c>
      <c r="G39" s="256">
        <v>0</v>
      </c>
      <c r="H39" s="127">
        <v>0</v>
      </c>
      <c r="I39" s="127"/>
      <c r="J39" s="256"/>
      <c r="K39" s="252">
        <f>ROUND(9527*'(D) Tuition Fee Revenue'!D39/1000,0)*1000</f>
        <v>0</v>
      </c>
      <c r="L39" s="252"/>
      <c r="M39" s="252"/>
      <c r="N39" s="149">
        <f>-131000</f>
        <v>-131000</v>
      </c>
      <c r="O39" s="149"/>
      <c r="P39" s="160"/>
      <c r="Q39" s="160">
        <f>'(D) Tuition Fee Revenue'!L39+'(E) Tuit Fee Discounts'!L38</f>
        <v>0</v>
      </c>
      <c r="R39" s="160"/>
      <c r="S39" s="160"/>
      <c r="T39" s="160"/>
      <c r="U39" s="245">
        <f>38000000+7200000+10000000+35000</f>
        <v>55235000</v>
      </c>
      <c r="V39" s="361">
        <v>2</v>
      </c>
      <c r="W39" s="145"/>
      <c r="X39" s="145">
        <f t="shared" si="3"/>
        <v>55104000</v>
      </c>
    </row>
    <row r="40" spans="1:24" ht="5.4" customHeight="1">
      <c r="A40" s="127"/>
      <c r="B40" s="127"/>
      <c r="C40" s="127"/>
      <c r="D40" s="127"/>
      <c r="E40" s="256"/>
      <c r="F40" s="256"/>
      <c r="G40" s="256"/>
      <c r="H40" s="127"/>
      <c r="I40" s="127"/>
      <c r="J40" s="256"/>
      <c r="K40" s="252"/>
      <c r="L40" s="252"/>
      <c r="M40" s="252"/>
      <c r="N40" s="149"/>
      <c r="O40" s="149"/>
      <c r="P40" s="160"/>
      <c r="Q40" s="160"/>
      <c r="R40" s="160"/>
      <c r="S40" s="160"/>
      <c r="T40" s="160"/>
      <c r="U40" s="245"/>
      <c r="V40" s="145"/>
      <c r="W40" s="145"/>
      <c r="X40" s="145"/>
    </row>
    <row r="41" spans="1:24" ht="9" customHeight="1">
      <c r="A41" s="149"/>
      <c r="B41" s="174"/>
      <c r="C41" s="174"/>
      <c r="D41" s="174"/>
      <c r="E41" s="257"/>
      <c r="F41" s="257"/>
      <c r="G41" s="257"/>
      <c r="H41" s="174"/>
      <c r="I41" s="174"/>
      <c r="J41" s="257"/>
      <c r="K41" s="257"/>
      <c r="L41" s="257"/>
      <c r="M41" s="257"/>
      <c r="N41" s="149"/>
      <c r="O41" s="149"/>
      <c r="P41" s="160"/>
      <c r="Q41" s="160"/>
      <c r="R41" s="160"/>
      <c r="S41" s="160"/>
      <c r="T41" s="160"/>
      <c r="U41" s="243"/>
      <c r="V41" s="146"/>
      <c r="W41" s="150"/>
      <c r="X41" s="146"/>
    </row>
    <row r="42" spans="1:24" ht="16.2" thickBot="1">
      <c r="A42" s="151" t="s">
        <v>27</v>
      </c>
      <c r="B42" s="236">
        <f>SUM(B33:B39)</f>
        <v>36226000</v>
      </c>
      <c r="C42" s="236">
        <f t="shared" ref="C42" si="4">SUM(C33:C39)</f>
        <v>5200000</v>
      </c>
      <c r="D42" s="236"/>
      <c r="E42" s="258">
        <f>SUM(E33:E39)</f>
        <v>3816000</v>
      </c>
      <c r="F42" s="258">
        <f t="shared" ref="F42:H42" si="5">SUM(F33:F39)</f>
        <v>2754000</v>
      </c>
      <c r="G42" s="258">
        <f t="shared" si="5"/>
        <v>186000</v>
      </c>
      <c r="H42" s="236">
        <f t="shared" si="5"/>
        <v>6756000</v>
      </c>
      <c r="I42" s="236"/>
      <c r="J42" s="258"/>
      <c r="K42" s="258">
        <f>SUM(K33:K39)</f>
        <v>45673000</v>
      </c>
      <c r="L42" s="258"/>
      <c r="M42" s="258"/>
      <c r="N42" s="267">
        <f>SUM(N33:N39)</f>
        <v>21700000</v>
      </c>
      <c r="O42" s="267"/>
      <c r="P42" s="168"/>
      <c r="Q42" s="267">
        <f>SUM(Q33:Q39)</f>
        <v>0</v>
      </c>
      <c r="R42" s="168"/>
      <c r="S42" s="168"/>
      <c r="T42" s="168"/>
      <c r="U42" s="246">
        <f>SUM(U33:U39)</f>
        <v>55235000</v>
      </c>
      <c r="V42" s="237"/>
      <c r="W42" s="237"/>
      <c r="X42" s="237">
        <f>SUM(X33:X39)</f>
        <v>125117000</v>
      </c>
    </row>
    <row r="43" spans="1:24" ht="9" customHeight="1">
      <c r="A43" s="144"/>
      <c r="B43" s="144"/>
      <c r="C43" s="144"/>
      <c r="D43" s="144"/>
      <c r="E43" s="144"/>
      <c r="F43" s="144"/>
      <c r="G43" s="144"/>
      <c r="H43" s="144"/>
      <c r="I43" s="144"/>
      <c r="J43" s="144"/>
      <c r="K43" s="144"/>
      <c r="L43" s="144"/>
      <c r="M43" s="144"/>
      <c r="N43" s="144"/>
      <c r="O43" s="149"/>
      <c r="P43" s="144"/>
      <c r="Q43" s="144"/>
      <c r="R43" s="144"/>
      <c r="S43" s="144"/>
      <c r="T43" s="144"/>
      <c r="U43" s="152"/>
      <c r="V43" s="152"/>
      <c r="W43" s="152"/>
      <c r="X43" s="146"/>
    </row>
    <row r="44" spans="1:24" ht="25.8" customHeight="1">
      <c r="A44" s="425" t="s">
        <v>155</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row>
    <row r="45" spans="1:24">
      <c r="A45" s="329" t="s">
        <v>150</v>
      </c>
      <c r="U45" s="125"/>
      <c r="V45" s="125"/>
      <c r="W45" s="125"/>
      <c r="X45" s="129"/>
    </row>
    <row r="46" spans="1:24">
      <c r="A46" s="329"/>
      <c r="N46" s="238"/>
      <c r="U46" s="125"/>
      <c r="V46" s="125"/>
      <c r="W46" s="125"/>
      <c r="X46" s="129"/>
    </row>
    <row r="47" spans="1:24">
      <c r="U47" s="125"/>
      <c r="V47" s="125"/>
      <c r="W47" s="125"/>
      <c r="X47" s="129"/>
    </row>
    <row r="48" spans="1:24">
      <c r="U48" s="125"/>
      <c r="V48" s="125"/>
      <c r="W48" s="125"/>
      <c r="X48" s="129"/>
    </row>
    <row r="49" spans="1:24">
      <c r="U49" s="125"/>
      <c r="V49" s="125"/>
      <c r="W49" s="125"/>
      <c r="X49" s="129"/>
    </row>
    <row r="50" spans="1:24">
      <c r="U50" s="125"/>
      <c r="V50" s="125"/>
      <c r="W50" s="125"/>
      <c r="X50" s="129"/>
    </row>
    <row r="51" spans="1:24">
      <c r="A51" s="115"/>
      <c r="B51" s="115"/>
      <c r="C51" s="115"/>
      <c r="D51" s="115"/>
      <c r="E51" s="115"/>
      <c r="F51" s="115"/>
      <c r="G51" s="115"/>
      <c r="H51" s="115"/>
      <c r="I51" s="115"/>
      <c r="J51" s="115"/>
      <c r="K51" s="115"/>
      <c r="L51" s="115"/>
      <c r="M51" s="115"/>
      <c r="N51" s="115"/>
      <c r="P51" s="115"/>
      <c r="Q51" s="115"/>
      <c r="R51" s="115"/>
      <c r="S51" s="115"/>
      <c r="T51" s="115"/>
    </row>
    <row r="52" spans="1:24">
      <c r="A52" s="115"/>
      <c r="B52" s="115"/>
      <c r="C52" s="115"/>
      <c r="D52" s="115"/>
      <c r="E52" s="115"/>
      <c r="F52" s="115"/>
      <c r="G52" s="115"/>
      <c r="H52" s="115"/>
      <c r="I52" s="115"/>
      <c r="J52" s="115"/>
      <c r="K52" s="115"/>
      <c r="L52" s="115"/>
      <c r="M52" s="115"/>
      <c r="N52" s="115"/>
      <c r="P52" s="115"/>
      <c r="Q52" s="115"/>
      <c r="R52" s="115"/>
      <c r="S52" s="115"/>
      <c r="T52" s="115"/>
    </row>
    <row r="53" spans="1:24">
      <c r="A53" s="115"/>
      <c r="B53" s="115"/>
      <c r="C53" s="115"/>
      <c r="D53" s="115"/>
      <c r="E53" s="115"/>
      <c r="F53" s="115"/>
      <c r="G53" s="115"/>
      <c r="H53" s="115"/>
      <c r="I53" s="115"/>
      <c r="J53" s="115"/>
      <c r="K53" s="115"/>
      <c r="L53" s="115"/>
      <c r="M53" s="115"/>
      <c r="N53" s="115"/>
      <c r="P53" s="115"/>
      <c r="Q53" s="115"/>
      <c r="R53" s="115"/>
      <c r="S53" s="115"/>
      <c r="T53" s="115"/>
    </row>
    <row r="54" spans="1:24">
      <c r="A54" s="115"/>
      <c r="B54" s="115"/>
      <c r="C54" s="115"/>
      <c r="D54" s="115"/>
      <c r="E54" s="115"/>
      <c r="F54" s="115"/>
      <c r="G54" s="115"/>
      <c r="H54" s="115"/>
      <c r="I54" s="115"/>
      <c r="J54" s="115"/>
      <c r="K54" s="115"/>
      <c r="L54" s="115"/>
      <c r="M54" s="115"/>
      <c r="N54" s="115"/>
      <c r="P54" s="115"/>
      <c r="Q54" s="115"/>
      <c r="R54" s="115"/>
      <c r="S54" s="115"/>
      <c r="T54" s="115"/>
    </row>
    <row r="55" spans="1:24">
      <c r="A55" s="115"/>
      <c r="B55" s="115"/>
      <c r="C55" s="115"/>
      <c r="D55" s="115"/>
      <c r="E55" s="115"/>
      <c r="F55" s="115"/>
      <c r="G55" s="115"/>
      <c r="H55" s="115"/>
      <c r="I55" s="115"/>
      <c r="J55" s="115"/>
      <c r="K55" s="115"/>
      <c r="L55" s="115"/>
      <c r="M55" s="115"/>
      <c r="N55" s="115"/>
      <c r="P55" s="115"/>
      <c r="Q55" s="115"/>
      <c r="R55" s="115"/>
      <c r="S55" s="115"/>
      <c r="T55" s="115"/>
    </row>
    <row r="56" spans="1:24">
      <c r="A56" s="126"/>
      <c r="B56" s="126"/>
      <c r="C56" s="126"/>
      <c r="D56" s="126"/>
      <c r="E56" s="126"/>
      <c r="F56" s="126"/>
      <c r="G56" s="126"/>
      <c r="H56" s="126"/>
      <c r="I56" s="126"/>
      <c r="J56" s="126"/>
      <c r="K56" s="126"/>
      <c r="L56" s="126"/>
      <c r="M56" s="126"/>
      <c r="N56" s="126"/>
      <c r="O56" s="126"/>
      <c r="P56" s="126"/>
      <c r="Q56" s="126"/>
      <c r="R56" s="126"/>
      <c r="S56" s="126"/>
      <c r="T56" s="126"/>
    </row>
    <row r="57" spans="1:24">
      <c r="A57" s="115"/>
      <c r="B57" s="115"/>
      <c r="C57" s="115"/>
      <c r="D57" s="115"/>
      <c r="E57" s="115"/>
      <c r="F57" s="115"/>
      <c r="G57" s="115"/>
      <c r="H57" s="115"/>
      <c r="I57" s="115"/>
      <c r="J57" s="115"/>
      <c r="K57" s="115"/>
      <c r="L57" s="115"/>
      <c r="M57" s="115"/>
      <c r="N57" s="115"/>
      <c r="P57" s="115"/>
      <c r="Q57" s="115"/>
      <c r="R57" s="115"/>
      <c r="S57" s="115"/>
      <c r="T57" s="115"/>
    </row>
    <row r="58" spans="1:24">
      <c r="A58" s="115"/>
      <c r="B58" s="115"/>
      <c r="C58" s="115"/>
      <c r="D58" s="115"/>
      <c r="E58" s="115"/>
      <c r="F58" s="115"/>
      <c r="G58" s="115"/>
      <c r="H58" s="115"/>
      <c r="I58" s="115"/>
      <c r="J58" s="115"/>
      <c r="K58" s="115"/>
      <c r="L58" s="115"/>
      <c r="M58" s="115"/>
      <c r="N58" s="115"/>
      <c r="P58" s="115"/>
      <c r="Q58" s="115"/>
      <c r="R58" s="115"/>
      <c r="S58" s="115"/>
      <c r="T58" s="115"/>
    </row>
    <row r="59" spans="1:24">
      <c r="A59" s="115"/>
      <c r="B59" s="115"/>
      <c r="C59" s="115"/>
      <c r="D59" s="115"/>
      <c r="E59" s="115"/>
      <c r="F59" s="115"/>
      <c r="G59" s="115"/>
      <c r="H59" s="115"/>
      <c r="I59" s="115"/>
      <c r="J59" s="115"/>
      <c r="K59" s="115"/>
      <c r="L59" s="115"/>
      <c r="M59" s="115"/>
      <c r="N59" s="115"/>
      <c r="P59" s="115"/>
      <c r="Q59" s="115"/>
      <c r="R59" s="115"/>
      <c r="S59" s="115"/>
      <c r="T59" s="115"/>
    </row>
    <row r="60" spans="1:24">
      <c r="A60" s="115"/>
      <c r="B60" s="115"/>
      <c r="C60" s="115"/>
      <c r="D60" s="115"/>
      <c r="E60" s="115"/>
      <c r="F60" s="115"/>
      <c r="G60" s="115"/>
      <c r="H60" s="115"/>
      <c r="I60" s="115"/>
      <c r="J60" s="115"/>
      <c r="K60" s="115"/>
      <c r="L60" s="115"/>
      <c r="M60" s="115"/>
      <c r="N60" s="115"/>
      <c r="P60" s="115"/>
      <c r="Q60" s="115"/>
      <c r="R60" s="115"/>
      <c r="S60" s="115"/>
      <c r="T60" s="115"/>
    </row>
    <row r="61" spans="1:24">
      <c r="A61" s="115"/>
      <c r="B61" s="115"/>
      <c r="C61" s="115"/>
      <c r="D61" s="115"/>
      <c r="E61" s="115"/>
      <c r="F61" s="115"/>
      <c r="G61" s="115"/>
      <c r="H61" s="115"/>
      <c r="I61" s="115"/>
      <c r="J61" s="115"/>
      <c r="K61" s="115"/>
      <c r="L61" s="115"/>
      <c r="M61" s="115"/>
      <c r="N61" s="115"/>
      <c r="P61" s="115"/>
      <c r="Q61" s="115"/>
      <c r="R61" s="115"/>
      <c r="S61" s="115"/>
      <c r="T61" s="115"/>
    </row>
    <row r="62" spans="1:24">
      <c r="A62" s="115"/>
      <c r="B62" s="115"/>
      <c r="C62" s="115"/>
      <c r="D62" s="115"/>
      <c r="E62" s="115"/>
      <c r="F62" s="115"/>
      <c r="G62" s="115"/>
      <c r="H62" s="115"/>
      <c r="I62" s="115"/>
      <c r="J62" s="115"/>
      <c r="K62" s="115"/>
      <c r="L62" s="115"/>
      <c r="M62" s="115"/>
      <c r="N62" s="115"/>
      <c r="P62" s="115"/>
      <c r="Q62" s="115"/>
      <c r="R62" s="115"/>
      <c r="S62" s="115"/>
      <c r="T62" s="115"/>
    </row>
    <row r="63" spans="1:24">
      <c r="A63" s="115"/>
      <c r="B63" s="115"/>
      <c r="C63" s="115"/>
      <c r="D63" s="115"/>
      <c r="E63" s="115"/>
      <c r="F63" s="115"/>
      <c r="G63" s="115"/>
      <c r="H63" s="115"/>
      <c r="I63" s="115"/>
      <c r="J63" s="115"/>
      <c r="K63" s="115"/>
      <c r="L63" s="115"/>
      <c r="M63" s="115"/>
      <c r="N63" s="115"/>
      <c r="P63" s="115"/>
      <c r="Q63" s="115"/>
      <c r="R63" s="115"/>
      <c r="S63" s="115"/>
      <c r="T63" s="115"/>
    </row>
    <row r="64" spans="1:24">
      <c r="A64" s="126"/>
      <c r="B64" s="126"/>
      <c r="C64" s="126"/>
      <c r="D64" s="126"/>
      <c r="E64" s="126"/>
      <c r="F64" s="126"/>
      <c r="G64" s="126"/>
      <c r="H64" s="126"/>
      <c r="I64" s="126"/>
      <c r="J64" s="126"/>
      <c r="K64" s="126"/>
      <c r="L64" s="126"/>
      <c r="M64" s="126"/>
      <c r="N64" s="126"/>
      <c r="O64" s="126"/>
      <c r="P64" s="126"/>
      <c r="Q64" s="126"/>
      <c r="R64" s="126"/>
      <c r="S64" s="126"/>
      <c r="T64" s="126"/>
    </row>
    <row r="65" spans="1:20">
      <c r="A65" s="115"/>
      <c r="B65" s="115"/>
      <c r="C65" s="115"/>
      <c r="D65" s="115"/>
      <c r="E65" s="115"/>
      <c r="F65" s="115"/>
      <c r="G65" s="115"/>
      <c r="H65" s="115"/>
      <c r="I65" s="115"/>
      <c r="J65" s="115"/>
      <c r="K65" s="115"/>
      <c r="L65" s="115"/>
      <c r="M65" s="115"/>
      <c r="N65" s="115"/>
      <c r="P65" s="115"/>
      <c r="Q65" s="115"/>
      <c r="R65" s="115"/>
      <c r="S65" s="115"/>
      <c r="T65" s="115"/>
    </row>
    <row r="66" spans="1:20">
      <c r="A66" s="115"/>
      <c r="B66" s="115"/>
      <c r="C66" s="115"/>
      <c r="D66" s="115"/>
      <c r="E66" s="115"/>
      <c r="F66" s="115"/>
      <c r="G66" s="115"/>
      <c r="H66" s="115"/>
      <c r="I66" s="115"/>
      <c r="J66" s="115"/>
      <c r="K66" s="115"/>
      <c r="L66" s="115"/>
      <c r="M66" s="115"/>
      <c r="N66" s="115"/>
      <c r="P66" s="115"/>
      <c r="Q66" s="115"/>
      <c r="R66" s="115"/>
      <c r="S66" s="115"/>
      <c r="T66" s="115"/>
    </row>
    <row r="67" spans="1:20">
      <c r="A67" s="115"/>
      <c r="B67" s="115"/>
      <c r="C67" s="115"/>
      <c r="D67" s="115"/>
      <c r="E67" s="115"/>
      <c r="F67" s="115"/>
      <c r="G67" s="115"/>
      <c r="H67" s="115"/>
      <c r="I67" s="115"/>
      <c r="J67" s="115"/>
      <c r="K67" s="115"/>
      <c r="L67" s="115"/>
      <c r="M67" s="115"/>
      <c r="N67" s="115"/>
      <c r="P67" s="115"/>
      <c r="Q67" s="115"/>
      <c r="R67" s="115"/>
      <c r="S67" s="115"/>
      <c r="T67" s="115"/>
    </row>
    <row r="68" spans="1:20">
      <c r="A68" s="115"/>
      <c r="B68" s="115"/>
      <c r="C68" s="115"/>
      <c r="D68" s="115"/>
      <c r="E68" s="115"/>
      <c r="F68" s="115"/>
      <c r="G68" s="115"/>
      <c r="H68" s="115"/>
      <c r="I68" s="115"/>
      <c r="J68" s="115"/>
      <c r="K68" s="115"/>
      <c r="L68" s="115"/>
      <c r="M68" s="115"/>
      <c r="N68" s="115"/>
      <c r="P68" s="115"/>
      <c r="Q68" s="115"/>
      <c r="R68" s="115"/>
      <c r="S68" s="115"/>
      <c r="T68" s="115"/>
    </row>
    <row r="69" spans="1:20">
      <c r="A69" s="115"/>
      <c r="B69" s="115"/>
      <c r="C69" s="115"/>
      <c r="D69" s="115"/>
      <c r="E69" s="115"/>
      <c r="F69" s="115"/>
      <c r="G69" s="115"/>
      <c r="H69" s="115"/>
      <c r="I69" s="115"/>
      <c r="J69" s="115"/>
      <c r="K69" s="115"/>
      <c r="L69" s="115"/>
      <c r="M69" s="115"/>
      <c r="N69" s="115"/>
      <c r="P69" s="115"/>
      <c r="Q69" s="115"/>
      <c r="R69" s="115"/>
      <c r="S69" s="115"/>
      <c r="T69" s="115"/>
    </row>
    <row r="70" spans="1:20">
      <c r="A70" s="115"/>
      <c r="B70" s="115"/>
      <c r="C70" s="115"/>
      <c r="D70" s="115"/>
      <c r="E70" s="115"/>
      <c r="F70" s="115"/>
      <c r="G70" s="115"/>
      <c r="H70" s="115"/>
      <c r="I70" s="115"/>
      <c r="J70" s="115"/>
      <c r="K70" s="115"/>
      <c r="L70" s="115"/>
      <c r="M70" s="115"/>
      <c r="N70" s="115"/>
      <c r="P70" s="115"/>
      <c r="Q70" s="115"/>
      <c r="R70" s="115"/>
      <c r="S70" s="115"/>
      <c r="T70" s="115"/>
    </row>
  </sheetData>
  <mergeCells count="12">
    <mergeCell ref="A44:X44"/>
    <mergeCell ref="J7:L7"/>
    <mergeCell ref="P4:R4"/>
    <mergeCell ref="T4:V4"/>
    <mergeCell ref="N5:N6"/>
    <mergeCell ref="B4:H4"/>
    <mergeCell ref="E5:H5"/>
    <mergeCell ref="K4:N4"/>
    <mergeCell ref="J5:L6"/>
    <mergeCell ref="T5:V6"/>
    <mergeCell ref="P5:R6"/>
    <mergeCell ref="P7:R7"/>
  </mergeCells>
  <pageMargins left="0.5" right="0.25" top="0.25" bottom="0.25" header="0.3" footer="0.3"/>
  <pageSetup paperSize="5"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zoomScaleNormal="100" workbookViewId="0">
      <pane xSplit="1" ySplit="8" topLeftCell="B9" activePane="bottomRight" state="frozen"/>
      <selection pane="topRight" activeCell="B1" sqref="B1"/>
      <selection pane="bottomLeft" activeCell="A8" sqref="A8"/>
      <selection pane="bottomRight" activeCell="A3" sqref="A3"/>
    </sheetView>
  </sheetViews>
  <sheetFormatPr defaultRowHeight="13.8"/>
  <cols>
    <col min="1" max="1" width="23.77734375" style="89" customWidth="1"/>
    <col min="2" max="5" width="10.77734375" style="89" customWidth="1"/>
    <col min="6" max="7" width="13.77734375" style="89" customWidth="1"/>
    <col min="8" max="8" width="16.77734375" style="89" customWidth="1"/>
    <col min="9" max="9" width="3.77734375" style="89" customWidth="1"/>
    <col min="10" max="10" width="16.77734375" style="89" customWidth="1"/>
    <col min="11" max="11" width="3.77734375" style="89" customWidth="1"/>
    <col min="12" max="12" width="16.77734375" style="89" customWidth="1"/>
    <col min="13" max="13" width="1" style="89" customWidth="1"/>
    <col min="14" max="14" width="3.77734375" style="89" customWidth="1"/>
    <col min="15" max="15" width="14.77734375" style="89" customWidth="1"/>
    <col min="16" max="16" width="3.77734375" style="89" customWidth="1"/>
    <col min="17" max="17" width="1" style="89" customWidth="1"/>
    <col min="18" max="18" width="16.77734375" style="89" customWidth="1"/>
    <col min="19" max="224" width="8.77734375" style="89"/>
    <col min="225" max="225" width="24.109375" style="89" customWidth="1"/>
    <col min="226" max="228" width="16.44140625" style="89" customWidth="1"/>
    <col min="229" max="229" width="18" style="89" customWidth="1"/>
    <col min="230" max="230" width="16.44140625" style="89" customWidth="1"/>
    <col min="231" max="231" width="4" style="89" customWidth="1"/>
    <col min="232" max="234" width="9.33203125" style="89" customWidth="1"/>
    <col min="235" max="235" width="22.44140625" style="89" customWidth="1"/>
    <col min="236" max="236" width="3.77734375" style="89" customWidth="1"/>
    <col min="237" max="237" width="16.44140625" style="89" customWidth="1"/>
    <col min="238" max="238" width="17.33203125" style="89" customWidth="1"/>
    <col min="239" max="242" width="16.44140625" style="89" customWidth="1"/>
    <col min="243" max="244" width="9.33203125" style="89" customWidth="1"/>
    <col min="245" max="245" width="18.77734375" style="89" customWidth="1"/>
    <col min="246" max="246" width="16.44140625" style="89" customWidth="1"/>
    <col min="247" max="247" width="17.77734375" style="89" customWidth="1"/>
    <col min="248" max="250" width="16.44140625" style="89" customWidth="1"/>
    <col min="251" max="251" width="17.77734375" style="89" bestFit="1" customWidth="1"/>
    <col min="252" max="252" width="16.44140625" style="89" customWidth="1"/>
    <col min="253" max="253" width="21" style="89" customWidth="1"/>
    <col min="254" max="254" width="16.44140625" style="89" customWidth="1"/>
    <col min="255" max="255" width="18.33203125" style="89" bestFit="1" customWidth="1"/>
    <col min="256" max="256" width="19.109375" style="89" customWidth="1"/>
    <col min="257" max="258" width="18.33203125" style="89" customWidth="1"/>
    <col min="259" max="259" width="8.77734375" style="89"/>
    <col min="260" max="261" width="16.77734375" style="89" customWidth="1"/>
    <col min="262" max="263" width="11.6640625" style="89" customWidth="1"/>
    <col min="264" max="264" width="8.77734375" style="89"/>
    <col min="265" max="265" width="18.33203125" style="89" customWidth="1"/>
    <col min="266" max="266" width="16.44140625" style="89" customWidth="1"/>
    <col min="267" max="267" width="9.44140625" style="89" bestFit="1" customWidth="1"/>
    <col min="268" max="268" width="17.6640625" style="89" customWidth="1"/>
    <col min="269" max="269" width="14.77734375" style="89" bestFit="1" customWidth="1"/>
    <col min="270" max="480" width="8.77734375" style="89"/>
    <col min="481" max="481" width="24.109375" style="89" customWidth="1"/>
    <col min="482" max="484" width="16.44140625" style="89" customWidth="1"/>
    <col min="485" max="485" width="18" style="89" customWidth="1"/>
    <col min="486" max="486" width="16.44140625" style="89" customWidth="1"/>
    <col min="487" max="487" width="4" style="89" customWidth="1"/>
    <col min="488" max="490" width="9.33203125" style="89" customWidth="1"/>
    <col min="491" max="491" width="22.44140625" style="89" customWidth="1"/>
    <col min="492" max="492" width="3.77734375" style="89" customWidth="1"/>
    <col min="493" max="493" width="16.44140625" style="89" customWidth="1"/>
    <col min="494" max="494" width="17.33203125" style="89" customWidth="1"/>
    <col min="495" max="498" width="16.44140625" style="89" customWidth="1"/>
    <col min="499" max="500" width="9.33203125" style="89" customWidth="1"/>
    <col min="501" max="501" width="18.77734375" style="89" customWidth="1"/>
    <col min="502" max="502" width="16.44140625" style="89" customWidth="1"/>
    <col min="503" max="503" width="17.77734375" style="89" customWidth="1"/>
    <col min="504" max="506" width="16.44140625" style="89" customWidth="1"/>
    <col min="507" max="507" width="17.77734375" style="89" bestFit="1" customWidth="1"/>
    <col min="508" max="508" width="16.44140625" style="89" customWidth="1"/>
    <col min="509" max="509" width="21" style="89" customWidth="1"/>
    <col min="510" max="510" width="16.44140625" style="89" customWidth="1"/>
    <col min="511" max="511" width="18.33203125" style="89" bestFit="1" customWidth="1"/>
    <col min="512" max="512" width="19.109375" style="89" customWidth="1"/>
    <col min="513" max="514" width="18.33203125" style="89" customWidth="1"/>
    <col min="515" max="515" width="8.77734375" style="89"/>
    <col min="516" max="517" width="16.77734375" style="89" customWidth="1"/>
    <col min="518" max="519" width="11.6640625" style="89" customWidth="1"/>
    <col min="520" max="520" width="8.77734375" style="89"/>
    <col min="521" max="521" width="18.33203125" style="89" customWidth="1"/>
    <col min="522" max="522" width="16.44140625" style="89" customWidth="1"/>
    <col min="523" max="523" width="9.44140625" style="89" bestFit="1" customWidth="1"/>
    <col min="524" max="524" width="17.6640625" style="89" customWidth="1"/>
    <col min="525" max="525" width="14.77734375" style="89" bestFit="1" customWidth="1"/>
    <col min="526" max="736" width="8.77734375" style="89"/>
    <col min="737" max="737" width="24.109375" style="89" customWidth="1"/>
    <col min="738" max="740" width="16.44140625" style="89" customWidth="1"/>
    <col min="741" max="741" width="18" style="89" customWidth="1"/>
    <col min="742" max="742" width="16.44140625" style="89" customWidth="1"/>
    <col min="743" max="743" width="4" style="89" customWidth="1"/>
    <col min="744" max="746" width="9.33203125" style="89" customWidth="1"/>
    <col min="747" max="747" width="22.44140625" style="89" customWidth="1"/>
    <col min="748" max="748" width="3.77734375" style="89" customWidth="1"/>
    <col min="749" max="749" width="16.44140625" style="89" customWidth="1"/>
    <col min="750" max="750" width="17.33203125" style="89" customWidth="1"/>
    <col min="751" max="754" width="16.44140625" style="89" customWidth="1"/>
    <col min="755" max="756" width="9.33203125" style="89" customWidth="1"/>
    <col min="757" max="757" width="18.77734375" style="89" customWidth="1"/>
    <col min="758" max="758" width="16.44140625" style="89" customWidth="1"/>
    <col min="759" max="759" width="17.77734375" style="89" customWidth="1"/>
    <col min="760" max="762" width="16.44140625" style="89" customWidth="1"/>
    <col min="763" max="763" width="17.77734375" style="89" bestFit="1" customWidth="1"/>
    <col min="764" max="764" width="16.44140625" style="89" customWidth="1"/>
    <col min="765" max="765" width="21" style="89" customWidth="1"/>
    <col min="766" max="766" width="16.44140625" style="89" customWidth="1"/>
    <col min="767" max="767" width="18.33203125" style="89" bestFit="1" customWidth="1"/>
    <col min="768" max="768" width="19.109375" style="89" customWidth="1"/>
    <col min="769" max="770" width="18.33203125" style="89" customWidth="1"/>
    <col min="771" max="771" width="8.77734375" style="89"/>
    <col min="772" max="773" width="16.77734375" style="89" customWidth="1"/>
    <col min="774" max="775" width="11.6640625" style="89" customWidth="1"/>
    <col min="776" max="776" width="8.77734375" style="89"/>
    <col min="777" max="777" width="18.33203125" style="89" customWidth="1"/>
    <col min="778" max="778" width="16.44140625" style="89" customWidth="1"/>
    <col min="779" max="779" width="9.44140625" style="89" bestFit="1" customWidth="1"/>
    <col min="780" max="780" width="17.6640625" style="89" customWidth="1"/>
    <col min="781" max="781" width="14.77734375" style="89" bestFit="1" customWidth="1"/>
    <col min="782" max="992" width="8.77734375" style="89"/>
    <col min="993" max="993" width="24.109375" style="89" customWidth="1"/>
    <col min="994" max="996" width="16.44140625" style="89" customWidth="1"/>
    <col min="997" max="997" width="18" style="89" customWidth="1"/>
    <col min="998" max="998" width="16.44140625" style="89" customWidth="1"/>
    <col min="999" max="999" width="4" style="89" customWidth="1"/>
    <col min="1000" max="1002" width="9.33203125" style="89" customWidth="1"/>
    <col min="1003" max="1003" width="22.44140625" style="89" customWidth="1"/>
    <col min="1004" max="1004" width="3.77734375" style="89" customWidth="1"/>
    <col min="1005" max="1005" width="16.44140625" style="89" customWidth="1"/>
    <col min="1006" max="1006" width="17.33203125" style="89" customWidth="1"/>
    <col min="1007" max="1010" width="16.44140625" style="89" customWidth="1"/>
    <col min="1011" max="1012" width="9.33203125" style="89" customWidth="1"/>
    <col min="1013" max="1013" width="18.77734375" style="89" customWidth="1"/>
    <col min="1014" max="1014" width="16.44140625" style="89" customWidth="1"/>
    <col min="1015" max="1015" width="17.77734375" style="89" customWidth="1"/>
    <col min="1016" max="1018" width="16.44140625" style="89" customWidth="1"/>
    <col min="1019" max="1019" width="17.77734375" style="89" bestFit="1" customWidth="1"/>
    <col min="1020" max="1020" width="16.44140625" style="89" customWidth="1"/>
    <col min="1021" max="1021" width="21" style="89" customWidth="1"/>
    <col min="1022" max="1022" width="16.44140625" style="89" customWidth="1"/>
    <col min="1023" max="1023" width="18.33203125" style="89" bestFit="1" customWidth="1"/>
    <col min="1024" max="1024" width="19.109375" style="89" customWidth="1"/>
    <col min="1025" max="1026" width="18.33203125" style="89" customWidth="1"/>
    <col min="1027" max="1027" width="8.77734375" style="89"/>
    <col min="1028" max="1029" width="16.77734375" style="89" customWidth="1"/>
    <col min="1030" max="1031" width="11.6640625" style="89" customWidth="1"/>
    <col min="1032" max="1032" width="8.77734375" style="89"/>
    <col min="1033" max="1033" width="18.33203125" style="89" customWidth="1"/>
    <col min="1034" max="1034" width="16.44140625" style="89" customWidth="1"/>
    <col min="1035" max="1035" width="9.44140625" style="89" bestFit="1" customWidth="1"/>
    <col min="1036" max="1036" width="17.6640625" style="89" customWidth="1"/>
    <col min="1037" max="1037" width="14.77734375" style="89" bestFit="1" customWidth="1"/>
    <col min="1038" max="1248" width="8.77734375" style="89"/>
    <col min="1249" max="1249" width="24.109375" style="89" customWidth="1"/>
    <col min="1250" max="1252" width="16.44140625" style="89" customWidth="1"/>
    <col min="1253" max="1253" width="18" style="89" customWidth="1"/>
    <col min="1254" max="1254" width="16.44140625" style="89" customWidth="1"/>
    <col min="1255" max="1255" width="4" style="89" customWidth="1"/>
    <col min="1256" max="1258" width="9.33203125" style="89" customWidth="1"/>
    <col min="1259" max="1259" width="22.44140625" style="89" customWidth="1"/>
    <col min="1260" max="1260" width="3.77734375" style="89" customWidth="1"/>
    <col min="1261" max="1261" width="16.44140625" style="89" customWidth="1"/>
    <col min="1262" max="1262" width="17.33203125" style="89" customWidth="1"/>
    <col min="1263" max="1266" width="16.44140625" style="89" customWidth="1"/>
    <col min="1267" max="1268" width="9.33203125" style="89" customWidth="1"/>
    <col min="1269" max="1269" width="18.77734375" style="89" customWidth="1"/>
    <col min="1270" max="1270" width="16.44140625" style="89" customWidth="1"/>
    <col min="1271" max="1271" width="17.77734375" style="89" customWidth="1"/>
    <col min="1272" max="1274" width="16.44140625" style="89" customWidth="1"/>
    <col min="1275" max="1275" width="17.77734375" style="89" bestFit="1" customWidth="1"/>
    <col min="1276" max="1276" width="16.44140625" style="89" customWidth="1"/>
    <col min="1277" max="1277" width="21" style="89" customWidth="1"/>
    <col min="1278" max="1278" width="16.44140625" style="89" customWidth="1"/>
    <col min="1279" max="1279" width="18.33203125" style="89" bestFit="1" customWidth="1"/>
    <col min="1280" max="1280" width="19.109375" style="89" customWidth="1"/>
    <col min="1281" max="1282" width="18.33203125" style="89" customWidth="1"/>
    <col min="1283" max="1283" width="8.77734375" style="89"/>
    <col min="1284" max="1285" width="16.77734375" style="89" customWidth="1"/>
    <col min="1286" max="1287" width="11.6640625" style="89" customWidth="1"/>
    <col min="1288" max="1288" width="8.77734375" style="89"/>
    <col min="1289" max="1289" width="18.33203125" style="89" customWidth="1"/>
    <col min="1290" max="1290" width="16.44140625" style="89" customWidth="1"/>
    <col min="1291" max="1291" width="9.44140625" style="89" bestFit="1" customWidth="1"/>
    <col min="1292" max="1292" width="17.6640625" style="89" customWidth="1"/>
    <col min="1293" max="1293" width="14.77734375" style="89" bestFit="1" customWidth="1"/>
    <col min="1294" max="1504" width="8.77734375" style="89"/>
    <col min="1505" max="1505" width="24.109375" style="89" customWidth="1"/>
    <col min="1506" max="1508" width="16.44140625" style="89" customWidth="1"/>
    <col min="1509" max="1509" width="18" style="89" customWidth="1"/>
    <col min="1510" max="1510" width="16.44140625" style="89" customWidth="1"/>
    <col min="1511" max="1511" width="4" style="89" customWidth="1"/>
    <col min="1512" max="1514" width="9.33203125" style="89" customWidth="1"/>
    <col min="1515" max="1515" width="22.44140625" style="89" customWidth="1"/>
    <col min="1516" max="1516" width="3.77734375" style="89" customWidth="1"/>
    <col min="1517" max="1517" width="16.44140625" style="89" customWidth="1"/>
    <col min="1518" max="1518" width="17.33203125" style="89" customWidth="1"/>
    <col min="1519" max="1522" width="16.44140625" style="89" customWidth="1"/>
    <col min="1523" max="1524" width="9.33203125" style="89" customWidth="1"/>
    <col min="1525" max="1525" width="18.77734375" style="89" customWidth="1"/>
    <col min="1526" max="1526" width="16.44140625" style="89" customWidth="1"/>
    <col min="1527" max="1527" width="17.77734375" style="89" customWidth="1"/>
    <col min="1528" max="1530" width="16.44140625" style="89" customWidth="1"/>
    <col min="1531" max="1531" width="17.77734375" style="89" bestFit="1" customWidth="1"/>
    <col min="1532" max="1532" width="16.44140625" style="89" customWidth="1"/>
    <col min="1533" max="1533" width="21" style="89" customWidth="1"/>
    <col min="1534" max="1534" width="16.44140625" style="89" customWidth="1"/>
    <col min="1535" max="1535" width="18.33203125" style="89" bestFit="1" customWidth="1"/>
    <col min="1536" max="1536" width="19.109375" style="89" customWidth="1"/>
    <col min="1537" max="1538" width="18.33203125" style="89" customWidth="1"/>
    <col min="1539" max="1539" width="8.77734375" style="89"/>
    <col min="1540" max="1541" width="16.77734375" style="89" customWidth="1"/>
    <col min="1542" max="1543" width="11.6640625" style="89" customWidth="1"/>
    <col min="1544" max="1544" width="8.77734375" style="89"/>
    <col min="1545" max="1545" width="18.33203125" style="89" customWidth="1"/>
    <col min="1546" max="1546" width="16.44140625" style="89" customWidth="1"/>
    <col min="1547" max="1547" width="9.44140625" style="89" bestFit="1" customWidth="1"/>
    <col min="1548" max="1548" width="17.6640625" style="89" customWidth="1"/>
    <col min="1549" max="1549" width="14.77734375" style="89" bestFit="1" customWidth="1"/>
    <col min="1550" max="1760" width="8.77734375" style="89"/>
    <col min="1761" max="1761" width="24.109375" style="89" customWidth="1"/>
    <col min="1762" max="1764" width="16.44140625" style="89" customWidth="1"/>
    <col min="1765" max="1765" width="18" style="89" customWidth="1"/>
    <col min="1766" max="1766" width="16.44140625" style="89" customWidth="1"/>
    <col min="1767" max="1767" width="4" style="89" customWidth="1"/>
    <col min="1768" max="1770" width="9.33203125" style="89" customWidth="1"/>
    <col min="1771" max="1771" width="22.44140625" style="89" customWidth="1"/>
    <col min="1772" max="1772" width="3.77734375" style="89" customWidth="1"/>
    <col min="1773" max="1773" width="16.44140625" style="89" customWidth="1"/>
    <col min="1774" max="1774" width="17.33203125" style="89" customWidth="1"/>
    <col min="1775" max="1778" width="16.44140625" style="89" customWidth="1"/>
    <col min="1779" max="1780" width="9.33203125" style="89" customWidth="1"/>
    <col min="1781" max="1781" width="18.77734375" style="89" customWidth="1"/>
    <col min="1782" max="1782" width="16.44140625" style="89" customWidth="1"/>
    <col min="1783" max="1783" width="17.77734375" style="89" customWidth="1"/>
    <col min="1784" max="1786" width="16.44140625" style="89" customWidth="1"/>
    <col min="1787" max="1787" width="17.77734375" style="89" bestFit="1" customWidth="1"/>
    <col min="1788" max="1788" width="16.44140625" style="89" customWidth="1"/>
    <col min="1789" max="1789" width="21" style="89" customWidth="1"/>
    <col min="1790" max="1790" width="16.44140625" style="89" customWidth="1"/>
    <col min="1791" max="1791" width="18.33203125" style="89" bestFit="1" customWidth="1"/>
    <col min="1792" max="1792" width="19.109375" style="89" customWidth="1"/>
    <col min="1793" max="1794" width="18.33203125" style="89" customWidth="1"/>
    <col min="1795" max="1795" width="8.77734375" style="89"/>
    <col min="1796" max="1797" width="16.77734375" style="89" customWidth="1"/>
    <col min="1798" max="1799" width="11.6640625" style="89" customWidth="1"/>
    <col min="1800" max="1800" width="8.77734375" style="89"/>
    <col min="1801" max="1801" width="18.33203125" style="89" customWidth="1"/>
    <col min="1802" max="1802" width="16.44140625" style="89" customWidth="1"/>
    <col min="1803" max="1803" width="9.44140625" style="89" bestFit="1" customWidth="1"/>
    <col min="1804" max="1804" width="17.6640625" style="89" customWidth="1"/>
    <col min="1805" max="1805" width="14.77734375" style="89" bestFit="1" customWidth="1"/>
    <col min="1806" max="2016" width="8.77734375" style="89"/>
    <col min="2017" max="2017" width="24.109375" style="89" customWidth="1"/>
    <col min="2018" max="2020" width="16.44140625" style="89" customWidth="1"/>
    <col min="2021" max="2021" width="18" style="89" customWidth="1"/>
    <col min="2022" max="2022" width="16.44140625" style="89" customWidth="1"/>
    <col min="2023" max="2023" width="4" style="89" customWidth="1"/>
    <col min="2024" max="2026" width="9.33203125" style="89" customWidth="1"/>
    <col min="2027" max="2027" width="22.44140625" style="89" customWidth="1"/>
    <col min="2028" max="2028" width="3.77734375" style="89" customWidth="1"/>
    <col min="2029" max="2029" width="16.44140625" style="89" customWidth="1"/>
    <col min="2030" max="2030" width="17.33203125" style="89" customWidth="1"/>
    <col min="2031" max="2034" width="16.44140625" style="89" customWidth="1"/>
    <col min="2035" max="2036" width="9.33203125" style="89" customWidth="1"/>
    <col min="2037" max="2037" width="18.77734375" style="89" customWidth="1"/>
    <col min="2038" max="2038" width="16.44140625" style="89" customWidth="1"/>
    <col min="2039" max="2039" width="17.77734375" style="89" customWidth="1"/>
    <col min="2040" max="2042" width="16.44140625" style="89" customWidth="1"/>
    <col min="2043" max="2043" width="17.77734375" style="89" bestFit="1" customWidth="1"/>
    <col min="2044" max="2044" width="16.44140625" style="89" customWidth="1"/>
    <col min="2045" max="2045" width="21" style="89" customWidth="1"/>
    <col min="2046" max="2046" width="16.44140625" style="89" customWidth="1"/>
    <col min="2047" max="2047" width="18.33203125" style="89" bestFit="1" customWidth="1"/>
    <col min="2048" max="2048" width="19.109375" style="89" customWidth="1"/>
    <col min="2049" max="2050" width="18.33203125" style="89" customWidth="1"/>
    <col min="2051" max="2051" width="8.77734375" style="89"/>
    <col min="2052" max="2053" width="16.77734375" style="89" customWidth="1"/>
    <col min="2054" max="2055" width="11.6640625" style="89" customWidth="1"/>
    <col min="2056" max="2056" width="8.77734375" style="89"/>
    <col min="2057" max="2057" width="18.33203125" style="89" customWidth="1"/>
    <col min="2058" max="2058" width="16.44140625" style="89" customWidth="1"/>
    <col min="2059" max="2059" width="9.44140625" style="89" bestFit="1" customWidth="1"/>
    <col min="2060" max="2060" width="17.6640625" style="89" customWidth="1"/>
    <col min="2061" max="2061" width="14.77734375" style="89" bestFit="1" customWidth="1"/>
    <col min="2062" max="2272" width="8.77734375" style="89"/>
    <col min="2273" max="2273" width="24.109375" style="89" customWidth="1"/>
    <col min="2274" max="2276" width="16.44140625" style="89" customWidth="1"/>
    <col min="2277" max="2277" width="18" style="89" customWidth="1"/>
    <col min="2278" max="2278" width="16.44140625" style="89" customWidth="1"/>
    <col min="2279" max="2279" width="4" style="89" customWidth="1"/>
    <col min="2280" max="2282" width="9.33203125" style="89" customWidth="1"/>
    <col min="2283" max="2283" width="22.44140625" style="89" customWidth="1"/>
    <col min="2284" max="2284" width="3.77734375" style="89" customWidth="1"/>
    <col min="2285" max="2285" width="16.44140625" style="89" customWidth="1"/>
    <col min="2286" max="2286" width="17.33203125" style="89" customWidth="1"/>
    <col min="2287" max="2290" width="16.44140625" style="89" customWidth="1"/>
    <col min="2291" max="2292" width="9.33203125" style="89" customWidth="1"/>
    <col min="2293" max="2293" width="18.77734375" style="89" customWidth="1"/>
    <col min="2294" max="2294" width="16.44140625" style="89" customWidth="1"/>
    <col min="2295" max="2295" width="17.77734375" style="89" customWidth="1"/>
    <col min="2296" max="2298" width="16.44140625" style="89" customWidth="1"/>
    <col min="2299" max="2299" width="17.77734375" style="89" bestFit="1" customWidth="1"/>
    <col min="2300" max="2300" width="16.44140625" style="89" customWidth="1"/>
    <col min="2301" max="2301" width="21" style="89" customWidth="1"/>
    <col min="2302" max="2302" width="16.44140625" style="89" customWidth="1"/>
    <col min="2303" max="2303" width="18.33203125" style="89" bestFit="1" customWidth="1"/>
    <col min="2304" max="2304" width="19.109375" style="89" customWidth="1"/>
    <col min="2305" max="2306" width="18.33203125" style="89" customWidth="1"/>
    <col min="2307" max="2307" width="8.77734375" style="89"/>
    <col min="2308" max="2309" width="16.77734375" style="89" customWidth="1"/>
    <col min="2310" max="2311" width="11.6640625" style="89" customWidth="1"/>
    <col min="2312" max="2312" width="8.77734375" style="89"/>
    <col min="2313" max="2313" width="18.33203125" style="89" customWidth="1"/>
    <col min="2314" max="2314" width="16.44140625" style="89" customWidth="1"/>
    <col min="2315" max="2315" width="9.44140625" style="89" bestFit="1" customWidth="1"/>
    <col min="2316" max="2316" width="17.6640625" style="89" customWidth="1"/>
    <col min="2317" max="2317" width="14.77734375" style="89" bestFit="1" customWidth="1"/>
    <col min="2318" max="2528" width="8.77734375" style="89"/>
    <col min="2529" max="2529" width="24.109375" style="89" customWidth="1"/>
    <col min="2530" max="2532" width="16.44140625" style="89" customWidth="1"/>
    <col min="2533" max="2533" width="18" style="89" customWidth="1"/>
    <col min="2534" max="2534" width="16.44140625" style="89" customWidth="1"/>
    <col min="2535" max="2535" width="4" style="89" customWidth="1"/>
    <col min="2536" max="2538" width="9.33203125" style="89" customWidth="1"/>
    <col min="2539" max="2539" width="22.44140625" style="89" customWidth="1"/>
    <col min="2540" max="2540" width="3.77734375" style="89" customWidth="1"/>
    <col min="2541" max="2541" width="16.44140625" style="89" customWidth="1"/>
    <col min="2542" max="2542" width="17.33203125" style="89" customWidth="1"/>
    <col min="2543" max="2546" width="16.44140625" style="89" customWidth="1"/>
    <col min="2547" max="2548" width="9.33203125" style="89" customWidth="1"/>
    <col min="2549" max="2549" width="18.77734375" style="89" customWidth="1"/>
    <col min="2550" max="2550" width="16.44140625" style="89" customWidth="1"/>
    <col min="2551" max="2551" width="17.77734375" style="89" customWidth="1"/>
    <col min="2552" max="2554" width="16.44140625" style="89" customWidth="1"/>
    <col min="2555" max="2555" width="17.77734375" style="89" bestFit="1" customWidth="1"/>
    <col min="2556" max="2556" width="16.44140625" style="89" customWidth="1"/>
    <col min="2557" max="2557" width="21" style="89" customWidth="1"/>
    <col min="2558" max="2558" width="16.44140625" style="89" customWidth="1"/>
    <col min="2559" max="2559" width="18.33203125" style="89" bestFit="1" customWidth="1"/>
    <col min="2560" max="2560" width="19.109375" style="89" customWidth="1"/>
    <col min="2561" max="2562" width="18.33203125" style="89" customWidth="1"/>
    <col min="2563" max="2563" width="8.77734375" style="89"/>
    <col min="2564" max="2565" width="16.77734375" style="89" customWidth="1"/>
    <col min="2566" max="2567" width="11.6640625" style="89" customWidth="1"/>
    <col min="2568" max="2568" width="8.77734375" style="89"/>
    <col min="2569" max="2569" width="18.33203125" style="89" customWidth="1"/>
    <col min="2570" max="2570" width="16.44140625" style="89" customWidth="1"/>
    <col min="2571" max="2571" width="9.44140625" style="89" bestFit="1" customWidth="1"/>
    <col min="2572" max="2572" width="17.6640625" style="89" customWidth="1"/>
    <col min="2573" max="2573" width="14.77734375" style="89" bestFit="1" customWidth="1"/>
    <col min="2574" max="2784" width="8.77734375" style="89"/>
    <col min="2785" max="2785" width="24.109375" style="89" customWidth="1"/>
    <col min="2786" max="2788" width="16.44140625" style="89" customWidth="1"/>
    <col min="2789" max="2789" width="18" style="89" customWidth="1"/>
    <col min="2790" max="2790" width="16.44140625" style="89" customWidth="1"/>
    <col min="2791" max="2791" width="4" style="89" customWidth="1"/>
    <col min="2792" max="2794" width="9.33203125" style="89" customWidth="1"/>
    <col min="2795" max="2795" width="22.44140625" style="89" customWidth="1"/>
    <col min="2796" max="2796" width="3.77734375" style="89" customWidth="1"/>
    <col min="2797" max="2797" width="16.44140625" style="89" customWidth="1"/>
    <col min="2798" max="2798" width="17.33203125" style="89" customWidth="1"/>
    <col min="2799" max="2802" width="16.44140625" style="89" customWidth="1"/>
    <col min="2803" max="2804" width="9.33203125" style="89" customWidth="1"/>
    <col min="2805" max="2805" width="18.77734375" style="89" customWidth="1"/>
    <col min="2806" max="2806" width="16.44140625" style="89" customWidth="1"/>
    <col min="2807" max="2807" width="17.77734375" style="89" customWidth="1"/>
    <col min="2808" max="2810" width="16.44140625" style="89" customWidth="1"/>
    <col min="2811" max="2811" width="17.77734375" style="89" bestFit="1" customWidth="1"/>
    <col min="2812" max="2812" width="16.44140625" style="89" customWidth="1"/>
    <col min="2813" max="2813" width="21" style="89" customWidth="1"/>
    <col min="2814" max="2814" width="16.44140625" style="89" customWidth="1"/>
    <col min="2815" max="2815" width="18.33203125" style="89" bestFit="1" customWidth="1"/>
    <col min="2816" max="2816" width="19.109375" style="89" customWidth="1"/>
    <col min="2817" max="2818" width="18.33203125" style="89" customWidth="1"/>
    <col min="2819" max="2819" width="8.77734375" style="89"/>
    <col min="2820" max="2821" width="16.77734375" style="89" customWidth="1"/>
    <col min="2822" max="2823" width="11.6640625" style="89" customWidth="1"/>
    <col min="2824" max="2824" width="8.77734375" style="89"/>
    <col min="2825" max="2825" width="18.33203125" style="89" customWidth="1"/>
    <col min="2826" max="2826" width="16.44140625" style="89" customWidth="1"/>
    <col min="2827" max="2827" width="9.44140625" style="89" bestFit="1" customWidth="1"/>
    <col min="2828" max="2828" width="17.6640625" style="89" customWidth="1"/>
    <col min="2829" max="2829" width="14.77734375" style="89" bestFit="1" customWidth="1"/>
    <col min="2830" max="3040" width="8.77734375" style="89"/>
    <col min="3041" max="3041" width="24.109375" style="89" customWidth="1"/>
    <col min="3042" max="3044" width="16.44140625" style="89" customWidth="1"/>
    <col min="3045" max="3045" width="18" style="89" customWidth="1"/>
    <col min="3046" max="3046" width="16.44140625" style="89" customWidth="1"/>
    <col min="3047" max="3047" width="4" style="89" customWidth="1"/>
    <col min="3048" max="3050" width="9.33203125" style="89" customWidth="1"/>
    <col min="3051" max="3051" width="22.44140625" style="89" customWidth="1"/>
    <col min="3052" max="3052" width="3.77734375" style="89" customWidth="1"/>
    <col min="3053" max="3053" width="16.44140625" style="89" customWidth="1"/>
    <col min="3054" max="3054" width="17.33203125" style="89" customWidth="1"/>
    <col min="3055" max="3058" width="16.44140625" style="89" customWidth="1"/>
    <col min="3059" max="3060" width="9.33203125" style="89" customWidth="1"/>
    <col min="3061" max="3061" width="18.77734375" style="89" customWidth="1"/>
    <col min="3062" max="3062" width="16.44140625" style="89" customWidth="1"/>
    <col min="3063" max="3063" width="17.77734375" style="89" customWidth="1"/>
    <col min="3064" max="3066" width="16.44140625" style="89" customWidth="1"/>
    <col min="3067" max="3067" width="17.77734375" style="89" bestFit="1" customWidth="1"/>
    <col min="3068" max="3068" width="16.44140625" style="89" customWidth="1"/>
    <col min="3069" max="3069" width="21" style="89" customWidth="1"/>
    <col min="3070" max="3070" width="16.44140625" style="89" customWidth="1"/>
    <col min="3071" max="3071" width="18.33203125" style="89" bestFit="1" customWidth="1"/>
    <col min="3072" max="3072" width="19.109375" style="89" customWidth="1"/>
    <col min="3073" max="3074" width="18.33203125" style="89" customWidth="1"/>
    <col min="3075" max="3075" width="8.77734375" style="89"/>
    <col min="3076" max="3077" width="16.77734375" style="89" customWidth="1"/>
    <col min="3078" max="3079" width="11.6640625" style="89" customWidth="1"/>
    <col min="3080" max="3080" width="8.77734375" style="89"/>
    <col min="3081" max="3081" width="18.33203125" style="89" customWidth="1"/>
    <col min="3082" max="3082" width="16.44140625" style="89" customWidth="1"/>
    <col min="3083" max="3083" width="9.44140625" style="89" bestFit="1" customWidth="1"/>
    <col min="3084" max="3084" width="17.6640625" style="89" customWidth="1"/>
    <col min="3085" max="3085" width="14.77734375" style="89" bestFit="1" customWidth="1"/>
    <col min="3086" max="3296" width="8.77734375" style="89"/>
    <col min="3297" max="3297" width="24.109375" style="89" customWidth="1"/>
    <col min="3298" max="3300" width="16.44140625" style="89" customWidth="1"/>
    <col min="3301" max="3301" width="18" style="89" customWidth="1"/>
    <col min="3302" max="3302" width="16.44140625" style="89" customWidth="1"/>
    <col min="3303" max="3303" width="4" style="89" customWidth="1"/>
    <col min="3304" max="3306" width="9.33203125" style="89" customWidth="1"/>
    <col min="3307" max="3307" width="22.44140625" style="89" customWidth="1"/>
    <col min="3308" max="3308" width="3.77734375" style="89" customWidth="1"/>
    <col min="3309" max="3309" width="16.44140625" style="89" customWidth="1"/>
    <col min="3310" max="3310" width="17.33203125" style="89" customWidth="1"/>
    <col min="3311" max="3314" width="16.44140625" style="89" customWidth="1"/>
    <col min="3315" max="3316" width="9.33203125" style="89" customWidth="1"/>
    <col min="3317" max="3317" width="18.77734375" style="89" customWidth="1"/>
    <col min="3318" max="3318" width="16.44140625" style="89" customWidth="1"/>
    <col min="3319" max="3319" width="17.77734375" style="89" customWidth="1"/>
    <col min="3320" max="3322" width="16.44140625" style="89" customWidth="1"/>
    <col min="3323" max="3323" width="17.77734375" style="89" bestFit="1" customWidth="1"/>
    <col min="3324" max="3324" width="16.44140625" style="89" customWidth="1"/>
    <col min="3325" max="3325" width="21" style="89" customWidth="1"/>
    <col min="3326" max="3326" width="16.44140625" style="89" customWidth="1"/>
    <col min="3327" max="3327" width="18.33203125" style="89" bestFit="1" customWidth="1"/>
    <col min="3328" max="3328" width="19.109375" style="89" customWidth="1"/>
    <col min="3329" max="3330" width="18.33203125" style="89" customWidth="1"/>
    <col min="3331" max="3331" width="8.77734375" style="89"/>
    <col min="3332" max="3333" width="16.77734375" style="89" customWidth="1"/>
    <col min="3334" max="3335" width="11.6640625" style="89" customWidth="1"/>
    <col min="3336" max="3336" width="8.77734375" style="89"/>
    <col min="3337" max="3337" width="18.33203125" style="89" customWidth="1"/>
    <col min="3338" max="3338" width="16.44140625" style="89" customWidth="1"/>
    <col min="3339" max="3339" width="9.44140625" style="89" bestFit="1" customWidth="1"/>
    <col min="3340" max="3340" width="17.6640625" style="89" customWidth="1"/>
    <col min="3341" max="3341" width="14.77734375" style="89" bestFit="1" customWidth="1"/>
    <col min="3342" max="3552" width="8.77734375" style="89"/>
    <col min="3553" max="3553" width="24.109375" style="89" customWidth="1"/>
    <col min="3554" max="3556" width="16.44140625" style="89" customWidth="1"/>
    <col min="3557" max="3557" width="18" style="89" customWidth="1"/>
    <col min="3558" max="3558" width="16.44140625" style="89" customWidth="1"/>
    <col min="3559" max="3559" width="4" style="89" customWidth="1"/>
    <col min="3560" max="3562" width="9.33203125" style="89" customWidth="1"/>
    <col min="3563" max="3563" width="22.44140625" style="89" customWidth="1"/>
    <col min="3564" max="3564" width="3.77734375" style="89" customWidth="1"/>
    <col min="3565" max="3565" width="16.44140625" style="89" customWidth="1"/>
    <col min="3566" max="3566" width="17.33203125" style="89" customWidth="1"/>
    <col min="3567" max="3570" width="16.44140625" style="89" customWidth="1"/>
    <col min="3571" max="3572" width="9.33203125" style="89" customWidth="1"/>
    <col min="3573" max="3573" width="18.77734375" style="89" customWidth="1"/>
    <col min="3574" max="3574" width="16.44140625" style="89" customWidth="1"/>
    <col min="3575" max="3575" width="17.77734375" style="89" customWidth="1"/>
    <col min="3576" max="3578" width="16.44140625" style="89" customWidth="1"/>
    <col min="3579" max="3579" width="17.77734375" style="89" bestFit="1" customWidth="1"/>
    <col min="3580" max="3580" width="16.44140625" style="89" customWidth="1"/>
    <col min="3581" max="3581" width="21" style="89" customWidth="1"/>
    <col min="3582" max="3582" width="16.44140625" style="89" customWidth="1"/>
    <col min="3583" max="3583" width="18.33203125" style="89" bestFit="1" customWidth="1"/>
    <col min="3584" max="3584" width="19.109375" style="89" customWidth="1"/>
    <col min="3585" max="3586" width="18.33203125" style="89" customWidth="1"/>
    <col min="3587" max="3587" width="8.77734375" style="89"/>
    <col min="3588" max="3589" width="16.77734375" style="89" customWidth="1"/>
    <col min="3590" max="3591" width="11.6640625" style="89" customWidth="1"/>
    <col min="3592" max="3592" width="8.77734375" style="89"/>
    <col min="3593" max="3593" width="18.33203125" style="89" customWidth="1"/>
    <col min="3594" max="3594" width="16.44140625" style="89" customWidth="1"/>
    <col min="3595" max="3595" width="9.44140625" style="89" bestFit="1" customWidth="1"/>
    <col min="3596" max="3596" width="17.6640625" style="89" customWidth="1"/>
    <col min="3597" max="3597" width="14.77734375" style="89" bestFit="1" customWidth="1"/>
    <col min="3598" max="3808" width="8.77734375" style="89"/>
    <col min="3809" max="3809" width="24.109375" style="89" customWidth="1"/>
    <col min="3810" max="3812" width="16.44140625" style="89" customWidth="1"/>
    <col min="3813" max="3813" width="18" style="89" customWidth="1"/>
    <col min="3814" max="3814" width="16.44140625" style="89" customWidth="1"/>
    <col min="3815" max="3815" width="4" style="89" customWidth="1"/>
    <col min="3816" max="3818" width="9.33203125" style="89" customWidth="1"/>
    <col min="3819" max="3819" width="22.44140625" style="89" customWidth="1"/>
    <col min="3820" max="3820" width="3.77734375" style="89" customWidth="1"/>
    <col min="3821" max="3821" width="16.44140625" style="89" customWidth="1"/>
    <col min="3822" max="3822" width="17.33203125" style="89" customWidth="1"/>
    <col min="3823" max="3826" width="16.44140625" style="89" customWidth="1"/>
    <col min="3827" max="3828" width="9.33203125" style="89" customWidth="1"/>
    <col min="3829" max="3829" width="18.77734375" style="89" customWidth="1"/>
    <col min="3830" max="3830" width="16.44140625" style="89" customWidth="1"/>
    <col min="3831" max="3831" width="17.77734375" style="89" customWidth="1"/>
    <col min="3832" max="3834" width="16.44140625" style="89" customWidth="1"/>
    <col min="3835" max="3835" width="17.77734375" style="89" bestFit="1" customWidth="1"/>
    <col min="3836" max="3836" width="16.44140625" style="89" customWidth="1"/>
    <col min="3837" max="3837" width="21" style="89" customWidth="1"/>
    <col min="3838" max="3838" width="16.44140625" style="89" customWidth="1"/>
    <col min="3839" max="3839" width="18.33203125" style="89" bestFit="1" customWidth="1"/>
    <col min="3840" max="3840" width="19.109375" style="89" customWidth="1"/>
    <col min="3841" max="3842" width="18.33203125" style="89" customWidth="1"/>
    <col min="3843" max="3843" width="8.77734375" style="89"/>
    <col min="3844" max="3845" width="16.77734375" style="89" customWidth="1"/>
    <col min="3846" max="3847" width="11.6640625" style="89" customWidth="1"/>
    <col min="3848" max="3848" width="8.77734375" style="89"/>
    <col min="3849" max="3849" width="18.33203125" style="89" customWidth="1"/>
    <col min="3850" max="3850" width="16.44140625" style="89" customWidth="1"/>
    <col min="3851" max="3851" width="9.44140625" style="89" bestFit="1" customWidth="1"/>
    <col min="3852" max="3852" width="17.6640625" style="89" customWidth="1"/>
    <col min="3853" max="3853" width="14.77734375" style="89" bestFit="1" customWidth="1"/>
    <col min="3854" max="4064" width="8.77734375" style="89"/>
    <col min="4065" max="4065" width="24.109375" style="89" customWidth="1"/>
    <col min="4066" max="4068" width="16.44140625" style="89" customWidth="1"/>
    <col min="4069" max="4069" width="18" style="89" customWidth="1"/>
    <col min="4070" max="4070" width="16.44140625" style="89" customWidth="1"/>
    <col min="4071" max="4071" width="4" style="89" customWidth="1"/>
    <col min="4072" max="4074" width="9.33203125" style="89" customWidth="1"/>
    <col min="4075" max="4075" width="22.44140625" style="89" customWidth="1"/>
    <col min="4076" max="4076" width="3.77734375" style="89" customWidth="1"/>
    <col min="4077" max="4077" width="16.44140625" style="89" customWidth="1"/>
    <col min="4078" max="4078" width="17.33203125" style="89" customWidth="1"/>
    <col min="4079" max="4082" width="16.44140625" style="89" customWidth="1"/>
    <col min="4083" max="4084" width="9.33203125" style="89" customWidth="1"/>
    <col min="4085" max="4085" width="18.77734375" style="89" customWidth="1"/>
    <col min="4086" max="4086" width="16.44140625" style="89" customWidth="1"/>
    <col min="4087" max="4087" width="17.77734375" style="89" customWidth="1"/>
    <col min="4088" max="4090" width="16.44140625" style="89" customWidth="1"/>
    <col min="4091" max="4091" width="17.77734375" style="89" bestFit="1" customWidth="1"/>
    <col min="4092" max="4092" width="16.44140625" style="89" customWidth="1"/>
    <col min="4093" max="4093" width="21" style="89" customWidth="1"/>
    <col min="4094" max="4094" width="16.44140625" style="89" customWidth="1"/>
    <col min="4095" max="4095" width="18.33203125" style="89" bestFit="1" customWidth="1"/>
    <col min="4096" max="4096" width="19.109375" style="89" customWidth="1"/>
    <col min="4097" max="4098" width="18.33203125" style="89" customWidth="1"/>
    <col min="4099" max="4099" width="8.77734375" style="89"/>
    <col min="4100" max="4101" width="16.77734375" style="89" customWidth="1"/>
    <col min="4102" max="4103" width="11.6640625" style="89" customWidth="1"/>
    <col min="4104" max="4104" width="8.77734375" style="89"/>
    <col min="4105" max="4105" width="18.33203125" style="89" customWidth="1"/>
    <col min="4106" max="4106" width="16.44140625" style="89" customWidth="1"/>
    <col min="4107" max="4107" width="9.44140625" style="89" bestFit="1" customWidth="1"/>
    <col min="4108" max="4108" width="17.6640625" style="89" customWidth="1"/>
    <col min="4109" max="4109" width="14.77734375" style="89" bestFit="1" customWidth="1"/>
    <col min="4110" max="4320" width="8.77734375" style="89"/>
    <col min="4321" max="4321" width="24.109375" style="89" customWidth="1"/>
    <col min="4322" max="4324" width="16.44140625" style="89" customWidth="1"/>
    <col min="4325" max="4325" width="18" style="89" customWidth="1"/>
    <col min="4326" max="4326" width="16.44140625" style="89" customWidth="1"/>
    <col min="4327" max="4327" width="4" style="89" customWidth="1"/>
    <col min="4328" max="4330" width="9.33203125" style="89" customWidth="1"/>
    <col min="4331" max="4331" width="22.44140625" style="89" customWidth="1"/>
    <col min="4332" max="4332" width="3.77734375" style="89" customWidth="1"/>
    <col min="4333" max="4333" width="16.44140625" style="89" customWidth="1"/>
    <col min="4334" max="4334" width="17.33203125" style="89" customWidth="1"/>
    <col min="4335" max="4338" width="16.44140625" style="89" customWidth="1"/>
    <col min="4339" max="4340" width="9.33203125" style="89" customWidth="1"/>
    <col min="4341" max="4341" width="18.77734375" style="89" customWidth="1"/>
    <col min="4342" max="4342" width="16.44140625" style="89" customWidth="1"/>
    <col min="4343" max="4343" width="17.77734375" style="89" customWidth="1"/>
    <col min="4344" max="4346" width="16.44140625" style="89" customWidth="1"/>
    <col min="4347" max="4347" width="17.77734375" style="89" bestFit="1" customWidth="1"/>
    <col min="4348" max="4348" width="16.44140625" style="89" customWidth="1"/>
    <col min="4349" max="4349" width="21" style="89" customWidth="1"/>
    <col min="4350" max="4350" width="16.44140625" style="89" customWidth="1"/>
    <col min="4351" max="4351" width="18.33203125" style="89" bestFit="1" customWidth="1"/>
    <col min="4352" max="4352" width="19.109375" style="89" customWidth="1"/>
    <col min="4353" max="4354" width="18.33203125" style="89" customWidth="1"/>
    <col min="4355" max="4355" width="8.77734375" style="89"/>
    <col min="4356" max="4357" width="16.77734375" style="89" customWidth="1"/>
    <col min="4358" max="4359" width="11.6640625" style="89" customWidth="1"/>
    <col min="4360" max="4360" width="8.77734375" style="89"/>
    <col min="4361" max="4361" width="18.33203125" style="89" customWidth="1"/>
    <col min="4362" max="4362" width="16.44140625" style="89" customWidth="1"/>
    <col min="4363" max="4363" width="9.44140625" style="89" bestFit="1" customWidth="1"/>
    <col min="4364" max="4364" width="17.6640625" style="89" customWidth="1"/>
    <col min="4365" max="4365" width="14.77734375" style="89" bestFit="1" customWidth="1"/>
    <col min="4366" max="4576" width="8.77734375" style="89"/>
    <col min="4577" max="4577" width="24.109375" style="89" customWidth="1"/>
    <col min="4578" max="4580" width="16.44140625" style="89" customWidth="1"/>
    <col min="4581" max="4581" width="18" style="89" customWidth="1"/>
    <col min="4582" max="4582" width="16.44140625" style="89" customWidth="1"/>
    <col min="4583" max="4583" width="4" style="89" customWidth="1"/>
    <col min="4584" max="4586" width="9.33203125" style="89" customWidth="1"/>
    <col min="4587" max="4587" width="22.44140625" style="89" customWidth="1"/>
    <col min="4588" max="4588" width="3.77734375" style="89" customWidth="1"/>
    <col min="4589" max="4589" width="16.44140625" style="89" customWidth="1"/>
    <col min="4590" max="4590" width="17.33203125" style="89" customWidth="1"/>
    <col min="4591" max="4594" width="16.44140625" style="89" customWidth="1"/>
    <col min="4595" max="4596" width="9.33203125" style="89" customWidth="1"/>
    <col min="4597" max="4597" width="18.77734375" style="89" customWidth="1"/>
    <col min="4598" max="4598" width="16.44140625" style="89" customWidth="1"/>
    <col min="4599" max="4599" width="17.77734375" style="89" customWidth="1"/>
    <col min="4600" max="4602" width="16.44140625" style="89" customWidth="1"/>
    <col min="4603" max="4603" width="17.77734375" style="89" bestFit="1" customWidth="1"/>
    <col min="4604" max="4604" width="16.44140625" style="89" customWidth="1"/>
    <col min="4605" max="4605" width="21" style="89" customWidth="1"/>
    <col min="4606" max="4606" width="16.44140625" style="89" customWidth="1"/>
    <col min="4607" max="4607" width="18.33203125" style="89" bestFit="1" customWidth="1"/>
    <col min="4608" max="4608" width="19.109375" style="89" customWidth="1"/>
    <col min="4609" max="4610" width="18.33203125" style="89" customWidth="1"/>
    <col min="4611" max="4611" width="8.77734375" style="89"/>
    <col min="4612" max="4613" width="16.77734375" style="89" customWidth="1"/>
    <col min="4614" max="4615" width="11.6640625" style="89" customWidth="1"/>
    <col min="4616" max="4616" width="8.77734375" style="89"/>
    <col min="4617" max="4617" width="18.33203125" style="89" customWidth="1"/>
    <col min="4618" max="4618" width="16.44140625" style="89" customWidth="1"/>
    <col min="4619" max="4619" width="9.44140625" style="89" bestFit="1" customWidth="1"/>
    <col min="4620" max="4620" width="17.6640625" style="89" customWidth="1"/>
    <col min="4621" max="4621" width="14.77734375" style="89" bestFit="1" customWidth="1"/>
    <col min="4622" max="4832" width="8.77734375" style="89"/>
    <col min="4833" max="4833" width="24.109375" style="89" customWidth="1"/>
    <col min="4834" max="4836" width="16.44140625" style="89" customWidth="1"/>
    <col min="4837" max="4837" width="18" style="89" customWidth="1"/>
    <col min="4838" max="4838" width="16.44140625" style="89" customWidth="1"/>
    <col min="4839" max="4839" width="4" style="89" customWidth="1"/>
    <col min="4840" max="4842" width="9.33203125" style="89" customWidth="1"/>
    <col min="4843" max="4843" width="22.44140625" style="89" customWidth="1"/>
    <col min="4844" max="4844" width="3.77734375" style="89" customWidth="1"/>
    <col min="4845" max="4845" width="16.44140625" style="89" customWidth="1"/>
    <col min="4846" max="4846" width="17.33203125" style="89" customWidth="1"/>
    <col min="4847" max="4850" width="16.44140625" style="89" customWidth="1"/>
    <col min="4851" max="4852" width="9.33203125" style="89" customWidth="1"/>
    <col min="4853" max="4853" width="18.77734375" style="89" customWidth="1"/>
    <col min="4854" max="4854" width="16.44140625" style="89" customWidth="1"/>
    <col min="4855" max="4855" width="17.77734375" style="89" customWidth="1"/>
    <col min="4856" max="4858" width="16.44140625" style="89" customWidth="1"/>
    <col min="4859" max="4859" width="17.77734375" style="89" bestFit="1" customWidth="1"/>
    <col min="4860" max="4860" width="16.44140625" style="89" customWidth="1"/>
    <col min="4861" max="4861" width="21" style="89" customWidth="1"/>
    <col min="4862" max="4862" width="16.44140625" style="89" customWidth="1"/>
    <col min="4863" max="4863" width="18.33203125" style="89" bestFit="1" customWidth="1"/>
    <col min="4864" max="4864" width="19.109375" style="89" customWidth="1"/>
    <col min="4865" max="4866" width="18.33203125" style="89" customWidth="1"/>
    <col min="4867" max="4867" width="8.77734375" style="89"/>
    <col min="4868" max="4869" width="16.77734375" style="89" customWidth="1"/>
    <col min="4870" max="4871" width="11.6640625" style="89" customWidth="1"/>
    <col min="4872" max="4872" width="8.77734375" style="89"/>
    <col min="4873" max="4873" width="18.33203125" style="89" customWidth="1"/>
    <col min="4874" max="4874" width="16.44140625" style="89" customWidth="1"/>
    <col min="4875" max="4875" width="9.44140625" style="89" bestFit="1" customWidth="1"/>
    <col min="4876" max="4876" width="17.6640625" style="89" customWidth="1"/>
    <col min="4877" max="4877" width="14.77734375" style="89" bestFit="1" customWidth="1"/>
    <col min="4878" max="5088" width="8.77734375" style="89"/>
    <col min="5089" max="5089" width="24.109375" style="89" customWidth="1"/>
    <col min="5090" max="5092" width="16.44140625" style="89" customWidth="1"/>
    <col min="5093" max="5093" width="18" style="89" customWidth="1"/>
    <col min="5094" max="5094" width="16.44140625" style="89" customWidth="1"/>
    <col min="5095" max="5095" width="4" style="89" customWidth="1"/>
    <col min="5096" max="5098" width="9.33203125" style="89" customWidth="1"/>
    <col min="5099" max="5099" width="22.44140625" style="89" customWidth="1"/>
    <col min="5100" max="5100" width="3.77734375" style="89" customWidth="1"/>
    <col min="5101" max="5101" width="16.44140625" style="89" customWidth="1"/>
    <col min="5102" max="5102" width="17.33203125" style="89" customWidth="1"/>
    <col min="5103" max="5106" width="16.44140625" style="89" customWidth="1"/>
    <col min="5107" max="5108" width="9.33203125" style="89" customWidth="1"/>
    <col min="5109" max="5109" width="18.77734375" style="89" customWidth="1"/>
    <col min="5110" max="5110" width="16.44140625" style="89" customWidth="1"/>
    <col min="5111" max="5111" width="17.77734375" style="89" customWidth="1"/>
    <col min="5112" max="5114" width="16.44140625" style="89" customWidth="1"/>
    <col min="5115" max="5115" width="17.77734375" style="89" bestFit="1" customWidth="1"/>
    <col min="5116" max="5116" width="16.44140625" style="89" customWidth="1"/>
    <col min="5117" max="5117" width="21" style="89" customWidth="1"/>
    <col min="5118" max="5118" width="16.44140625" style="89" customWidth="1"/>
    <col min="5119" max="5119" width="18.33203125" style="89" bestFit="1" customWidth="1"/>
    <col min="5120" max="5120" width="19.109375" style="89" customWidth="1"/>
    <col min="5121" max="5122" width="18.33203125" style="89" customWidth="1"/>
    <col min="5123" max="5123" width="8.77734375" style="89"/>
    <col min="5124" max="5125" width="16.77734375" style="89" customWidth="1"/>
    <col min="5126" max="5127" width="11.6640625" style="89" customWidth="1"/>
    <col min="5128" max="5128" width="8.77734375" style="89"/>
    <col min="5129" max="5129" width="18.33203125" style="89" customWidth="1"/>
    <col min="5130" max="5130" width="16.44140625" style="89" customWidth="1"/>
    <col min="5131" max="5131" width="9.44140625" style="89" bestFit="1" customWidth="1"/>
    <col min="5132" max="5132" width="17.6640625" style="89" customWidth="1"/>
    <col min="5133" max="5133" width="14.77734375" style="89" bestFit="1" customWidth="1"/>
    <col min="5134" max="5344" width="8.77734375" style="89"/>
    <col min="5345" max="5345" width="24.109375" style="89" customWidth="1"/>
    <col min="5346" max="5348" width="16.44140625" style="89" customWidth="1"/>
    <col min="5349" max="5349" width="18" style="89" customWidth="1"/>
    <col min="5350" max="5350" width="16.44140625" style="89" customWidth="1"/>
    <col min="5351" max="5351" width="4" style="89" customWidth="1"/>
    <col min="5352" max="5354" width="9.33203125" style="89" customWidth="1"/>
    <col min="5355" max="5355" width="22.44140625" style="89" customWidth="1"/>
    <col min="5356" max="5356" width="3.77734375" style="89" customWidth="1"/>
    <col min="5357" max="5357" width="16.44140625" style="89" customWidth="1"/>
    <col min="5358" max="5358" width="17.33203125" style="89" customWidth="1"/>
    <col min="5359" max="5362" width="16.44140625" style="89" customWidth="1"/>
    <col min="5363" max="5364" width="9.33203125" style="89" customWidth="1"/>
    <col min="5365" max="5365" width="18.77734375" style="89" customWidth="1"/>
    <col min="5366" max="5366" width="16.44140625" style="89" customWidth="1"/>
    <col min="5367" max="5367" width="17.77734375" style="89" customWidth="1"/>
    <col min="5368" max="5370" width="16.44140625" style="89" customWidth="1"/>
    <col min="5371" max="5371" width="17.77734375" style="89" bestFit="1" customWidth="1"/>
    <col min="5372" max="5372" width="16.44140625" style="89" customWidth="1"/>
    <col min="5373" max="5373" width="21" style="89" customWidth="1"/>
    <col min="5374" max="5374" width="16.44140625" style="89" customWidth="1"/>
    <col min="5375" max="5375" width="18.33203125" style="89" bestFit="1" customWidth="1"/>
    <col min="5376" max="5376" width="19.109375" style="89" customWidth="1"/>
    <col min="5377" max="5378" width="18.33203125" style="89" customWidth="1"/>
    <col min="5379" max="5379" width="8.77734375" style="89"/>
    <col min="5380" max="5381" width="16.77734375" style="89" customWidth="1"/>
    <col min="5382" max="5383" width="11.6640625" style="89" customWidth="1"/>
    <col min="5384" max="5384" width="8.77734375" style="89"/>
    <col min="5385" max="5385" width="18.33203125" style="89" customWidth="1"/>
    <col min="5386" max="5386" width="16.44140625" style="89" customWidth="1"/>
    <col min="5387" max="5387" width="9.44140625" style="89" bestFit="1" customWidth="1"/>
    <col min="5388" max="5388" width="17.6640625" style="89" customWidth="1"/>
    <col min="5389" max="5389" width="14.77734375" style="89" bestFit="1" customWidth="1"/>
    <col min="5390" max="5600" width="8.77734375" style="89"/>
    <col min="5601" max="5601" width="24.109375" style="89" customWidth="1"/>
    <col min="5602" max="5604" width="16.44140625" style="89" customWidth="1"/>
    <col min="5605" max="5605" width="18" style="89" customWidth="1"/>
    <col min="5606" max="5606" width="16.44140625" style="89" customWidth="1"/>
    <col min="5607" max="5607" width="4" style="89" customWidth="1"/>
    <col min="5608" max="5610" width="9.33203125" style="89" customWidth="1"/>
    <col min="5611" max="5611" width="22.44140625" style="89" customWidth="1"/>
    <col min="5612" max="5612" width="3.77734375" style="89" customWidth="1"/>
    <col min="5613" max="5613" width="16.44140625" style="89" customWidth="1"/>
    <col min="5614" max="5614" width="17.33203125" style="89" customWidth="1"/>
    <col min="5615" max="5618" width="16.44140625" style="89" customWidth="1"/>
    <col min="5619" max="5620" width="9.33203125" style="89" customWidth="1"/>
    <col min="5621" max="5621" width="18.77734375" style="89" customWidth="1"/>
    <col min="5622" max="5622" width="16.44140625" style="89" customWidth="1"/>
    <col min="5623" max="5623" width="17.77734375" style="89" customWidth="1"/>
    <col min="5624" max="5626" width="16.44140625" style="89" customWidth="1"/>
    <col min="5627" max="5627" width="17.77734375" style="89" bestFit="1" customWidth="1"/>
    <col min="5628" max="5628" width="16.44140625" style="89" customWidth="1"/>
    <col min="5629" max="5629" width="21" style="89" customWidth="1"/>
    <col min="5630" max="5630" width="16.44140625" style="89" customWidth="1"/>
    <col min="5631" max="5631" width="18.33203125" style="89" bestFit="1" customWidth="1"/>
    <col min="5632" max="5632" width="19.109375" style="89" customWidth="1"/>
    <col min="5633" max="5634" width="18.33203125" style="89" customWidth="1"/>
    <col min="5635" max="5635" width="8.77734375" style="89"/>
    <col min="5636" max="5637" width="16.77734375" style="89" customWidth="1"/>
    <col min="5638" max="5639" width="11.6640625" style="89" customWidth="1"/>
    <col min="5640" max="5640" width="8.77734375" style="89"/>
    <col min="5641" max="5641" width="18.33203125" style="89" customWidth="1"/>
    <col min="5642" max="5642" width="16.44140625" style="89" customWidth="1"/>
    <col min="5643" max="5643" width="9.44140625" style="89" bestFit="1" customWidth="1"/>
    <col min="5644" max="5644" width="17.6640625" style="89" customWidth="1"/>
    <col min="5645" max="5645" width="14.77734375" style="89" bestFit="1" customWidth="1"/>
    <col min="5646" max="5856" width="8.77734375" style="89"/>
    <col min="5857" max="5857" width="24.109375" style="89" customWidth="1"/>
    <col min="5858" max="5860" width="16.44140625" style="89" customWidth="1"/>
    <col min="5861" max="5861" width="18" style="89" customWidth="1"/>
    <col min="5862" max="5862" width="16.44140625" style="89" customWidth="1"/>
    <col min="5863" max="5863" width="4" style="89" customWidth="1"/>
    <col min="5864" max="5866" width="9.33203125" style="89" customWidth="1"/>
    <col min="5867" max="5867" width="22.44140625" style="89" customWidth="1"/>
    <col min="5868" max="5868" width="3.77734375" style="89" customWidth="1"/>
    <col min="5869" max="5869" width="16.44140625" style="89" customWidth="1"/>
    <col min="5870" max="5870" width="17.33203125" style="89" customWidth="1"/>
    <col min="5871" max="5874" width="16.44140625" style="89" customWidth="1"/>
    <col min="5875" max="5876" width="9.33203125" style="89" customWidth="1"/>
    <col min="5877" max="5877" width="18.77734375" style="89" customWidth="1"/>
    <col min="5878" max="5878" width="16.44140625" style="89" customWidth="1"/>
    <col min="5879" max="5879" width="17.77734375" style="89" customWidth="1"/>
    <col min="5880" max="5882" width="16.44140625" style="89" customWidth="1"/>
    <col min="5883" max="5883" width="17.77734375" style="89" bestFit="1" customWidth="1"/>
    <col min="5884" max="5884" width="16.44140625" style="89" customWidth="1"/>
    <col min="5885" max="5885" width="21" style="89" customWidth="1"/>
    <col min="5886" max="5886" width="16.44140625" style="89" customWidth="1"/>
    <col min="5887" max="5887" width="18.33203125" style="89" bestFit="1" customWidth="1"/>
    <col min="5888" max="5888" width="19.109375" style="89" customWidth="1"/>
    <col min="5889" max="5890" width="18.33203125" style="89" customWidth="1"/>
    <col min="5891" max="5891" width="8.77734375" style="89"/>
    <col min="5892" max="5893" width="16.77734375" style="89" customWidth="1"/>
    <col min="5894" max="5895" width="11.6640625" style="89" customWidth="1"/>
    <col min="5896" max="5896" width="8.77734375" style="89"/>
    <col min="5897" max="5897" width="18.33203125" style="89" customWidth="1"/>
    <col min="5898" max="5898" width="16.44140625" style="89" customWidth="1"/>
    <col min="5899" max="5899" width="9.44140625" style="89" bestFit="1" customWidth="1"/>
    <col min="5900" max="5900" width="17.6640625" style="89" customWidth="1"/>
    <col min="5901" max="5901" width="14.77734375" style="89" bestFit="1" customWidth="1"/>
    <col min="5902" max="6112" width="8.77734375" style="89"/>
    <col min="6113" max="6113" width="24.109375" style="89" customWidth="1"/>
    <col min="6114" max="6116" width="16.44140625" style="89" customWidth="1"/>
    <col min="6117" max="6117" width="18" style="89" customWidth="1"/>
    <col min="6118" max="6118" width="16.44140625" style="89" customWidth="1"/>
    <col min="6119" max="6119" width="4" style="89" customWidth="1"/>
    <col min="6120" max="6122" width="9.33203125" style="89" customWidth="1"/>
    <col min="6123" max="6123" width="22.44140625" style="89" customWidth="1"/>
    <col min="6124" max="6124" width="3.77734375" style="89" customWidth="1"/>
    <col min="6125" max="6125" width="16.44140625" style="89" customWidth="1"/>
    <col min="6126" max="6126" width="17.33203125" style="89" customWidth="1"/>
    <col min="6127" max="6130" width="16.44140625" style="89" customWidth="1"/>
    <col min="6131" max="6132" width="9.33203125" style="89" customWidth="1"/>
    <col min="6133" max="6133" width="18.77734375" style="89" customWidth="1"/>
    <col min="6134" max="6134" width="16.44140625" style="89" customWidth="1"/>
    <col min="6135" max="6135" width="17.77734375" style="89" customWidth="1"/>
    <col min="6136" max="6138" width="16.44140625" style="89" customWidth="1"/>
    <col min="6139" max="6139" width="17.77734375" style="89" bestFit="1" customWidth="1"/>
    <col min="6140" max="6140" width="16.44140625" style="89" customWidth="1"/>
    <col min="6141" max="6141" width="21" style="89" customWidth="1"/>
    <col min="6142" max="6142" width="16.44140625" style="89" customWidth="1"/>
    <col min="6143" max="6143" width="18.33203125" style="89" bestFit="1" customWidth="1"/>
    <col min="6144" max="6144" width="19.109375" style="89" customWidth="1"/>
    <col min="6145" max="6146" width="18.33203125" style="89" customWidth="1"/>
    <col min="6147" max="6147" width="8.77734375" style="89"/>
    <col min="6148" max="6149" width="16.77734375" style="89" customWidth="1"/>
    <col min="6150" max="6151" width="11.6640625" style="89" customWidth="1"/>
    <col min="6152" max="6152" width="8.77734375" style="89"/>
    <col min="6153" max="6153" width="18.33203125" style="89" customWidth="1"/>
    <col min="6154" max="6154" width="16.44140625" style="89" customWidth="1"/>
    <col min="6155" max="6155" width="9.44140625" style="89" bestFit="1" customWidth="1"/>
    <col min="6156" max="6156" width="17.6640625" style="89" customWidth="1"/>
    <col min="6157" max="6157" width="14.77734375" style="89" bestFit="1" customWidth="1"/>
    <col min="6158" max="6368" width="8.77734375" style="89"/>
    <col min="6369" max="6369" width="24.109375" style="89" customWidth="1"/>
    <col min="6370" max="6372" width="16.44140625" style="89" customWidth="1"/>
    <col min="6373" max="6373" width="18" style="89" customWidth="1"/>
    <col min="6374" max="6374" width="16.44140625" style="89" customWidth="1"/>
    <col min="6375" max="6375" width="4" style="89" customWidth="1"/>
    <col min="6376" max="6378" width="9.33203125" style="89" customWidth="1"/>
    <col min="6379" max="6379" width="22.44140625" style="89" customWidth="1"/>
    <col min="6380" max="6380" width="3.77734375" style="89" customWidth="1"/>
    <col min="6381" max="6381" width="16.44140625" style="89" customWidth="1"/>
    <col min="6382" max="6382" width="17.33203125" style="89" customWidth="1"/>
    <col min="6383" max="6386" width="16.44140625" style="89" customWidth="1"/>
    <col min="6387" max="6388" width="9.33203125" style="89" customWidth="1"/>
    <col min="6389" max="6389" width="18.77734375" style="89" customWidth="1"/>
    <col min="6390" max="6390" width="16.44140625" style="89" customWidth="1"/>
    <col min="6391" max="6391" width="17.77734375" style="89" customWidth="1"/>
    <col min="6392" max="6394" width="16.44140625" style="89" customWidth="1"/>
    <col min="6395" max="6395" width="17.77734375" style="89" bestFit="1" customWidth="1"/>
    <col min="6396" max="6396" width="16.44140625" style="89" customWidth="1"/>
    <col min="6397" max="6397" width="21" style="89" customWidth="1"/>
    <col min="6398" max="6398" width="16.44140625" style="89" customWidth="1"/>
    <col min="6399" max="6399" width="18.33203125" style="89" bestFit="1" customWidth="1"/>
    <col min="6400" max="6400" width="19.109375" style="89" customWidth="1"/>
    <col min="6401" max="6402" width="18.33203125" style="89" customWidth="1"/>
    <col min="6403" max="6403" width="8.77734375" style="89"/>
    <col min="6404" max="6405" width="16.77734375" style="89" customWidth="1"/>
    <col min="6406" max="6407" width="11.6640625" style="89" customWidth="1"/>
    <col min="6408" max="6408" width="8.77734375" style="89"/>
    <col min="6409" max="6409" width="18.33203125" style="89" customWidth="1"/>
    <col min="6410" max="6410" width="16.44140625" style="89" customWidth="1"/>
    <col min="6411" max="6411" width="9.44140625" style="89" bestFit="1" customWidth="1"/>
    <col min="6412" max="6412" width="17.6640625" style="89" customWidth="1"/>
    <col min="6413" max="6413" width="14.77734375" style="89" bestFit="1" customWidth="1"/>
    <col min="6414" max="6624" width="8.77734375" style="89"/>
    <col min="6625" max="6625" width="24.109375" style="89" customWidth="1"/>
    <col min="6626" max="6628" width="16.44140625" style="89" customWidth="1"/>
    <col min="6629" max="6629" width="18" style="89" customWidth="1"/>
    <col min="6630" max="6630" width="16.44140625" style="89" customWidth="1"/>
    <col min="6631" max="6631" width="4" style="89" customWidth="1"/>
    <col min="6632" max="6634" width="9.33203125" style="89" customWidth="1"/>
    <col min="6635" max="6635" width="22.44140625" style="89" customWidth="1"/>
    <col min="6636" max="6636" width="3.77734375" style="89" customWidth="1"/>
    <col min="6637" max="6637" width="16.44140625" style="89" customWidth="1"/>
    <col min="6638" max="6638" width="17.33203125" style="89" customWidth="1"/>
    <col min="6639" max="6642" width="16.44140625" style="89" customWidth="1"/>
    <col min="6643" max="6644" width="9.33203125" style="89" customWidth="1"/>
    <col min="6645" max="6645" width="18.77734375" style="89" customWidth="1"/>
    <col min="6646" max="6646" width="16.44140625" style="89" customWidth="1"/>
    <col min="6647" max="6647" width="17.77734375" style="89" customWidth="1"/>
    <col min="6648" max="6650" width="16.44140625" style="89" customWidth="1"/>
    <col min="6651" max="6651" width="17.77734375" style="89" bestFit="1" customWidth="1"/>
    <col min="6652" max="6652" width="16.44140625" style="89" customWidth="1"/>
    <col min="6653" max="6653" width="21" style="89" customWidth="1"/>
    <col min="6654" max="6654" width="16.44140625" style="89" customWidth="1"/>
    <col min="6655" max="6655" width="18.33203125" style="89" bestFit="1" customWidth="1"/>
    <col min="6656" max="6656" width="19.109375" style="89" customWidth="1"/>
    <col min="6657" max="6658" width="18.33203125" style="89" customWidth="1"/>
    <col min="6659" max="6659" width="8.77734375" style="89"/>
    <col min="6660" max="6661" width="16.77734375" style="89" customWidth="1"/>
    <col min="6662" max="6663" width="11.6640625" style="89" customWidth="1"/>
    <col min="6664" max="6664" width="8.77734375" style="89"/>
    <col min="6665" max="6665" width="18.33203125" style="89" customWidth="1"/>
    <col min="6666" max="6666" width="16.44140625" style="89" customWidth="1"/>
    <col min="6667" max="6667" width="9.44140625" style="89" bestFit="1" customWidth="1"/>
    <col min="6668" max="6668" width="17.6640625" style="89" customWidth="1"/>
    <col min="6669" max="6669" width="14.77734375" style="89" bestFit="1" customWidth="1"/>
    <col min="6670" max="6880" width="8.77734375" style="89"/>
    <col min="6881" max="6881" width="24.109375" style="89" customWidth="1"/>
    <col min="6882" max="6884" width="16.44140625" style="89" customWidth="1"/>
    <col min="6885" max="6885" width="18" style="89" customWidth="1"/>
    <col min="6886" max="6886" width="16.44140625" style="89" customWidth="1"/>
    <col min="6887" max="6887" width="4" style="89" customWidth="1"/>
    <col min="6888" max="6890" width="9.33203125" style="89" customWidth="1"/>
    <col min="6891" max="6891" width="22.44140625" style="89" customWidth="1"/>
    <col min="6892" max="6892" width="3.77734375" style="89" customWidth="1"/>
    <col min="6893" max="6893" width="16.44140625" style="89" customWidth="1"/>
    <col min="6894" max="6894" width="17.33203125" style="89" customWidth="1"/>
    <col min="6895" max="6898" width="16.44140625" style="89" customWidth="1"/>
    <col min="6899" max="6900" width="9.33203125" style="89" customWidth="1"/>
    <col min="6901" max="6901" width="18.77734375" style="89" customWidth="1"/>
    <col min="6902" max="6902" width="16.44140625" style="89" customWidth="1"/>
    <col min="6903" max="6903" width="17.77734375" style="89" customWidth="1"/>
    <col min="6904" max="6906" width="16.44140625" style="89" customWidth="1"/>
    <col min="6907" max="6907" width="17.77734375" style="89" bestFit="1" customWidth="1"/>
    <col min="6908" max="6908" width="16.44140625" style="89" customWidth="1"/>
    <col min="6909" max="6909" width="21" style="89" customWidth="1"/>
    <col min="6910" max="6910" width="16.44140625" style="89" customWidth="1"/>
    <col min="6911" max="6911" width="18.33203125" style="89" bestFit="1" customWidth="1"/>
    <col min="6912" max="6912" width="19.109375" style="89" customWidth="1"/>
    <col min="6913" max="6914" width="18.33203125" style="89" customWidth="1"/>
    <col min="6915" max="6915" width="8.77734375" style="89"/>
    <col min="6916" max="6917" width="16.77734375" style="89" customWidth="1"/>
    <col min="6918" max="6919" width="11.6640625" style="89" customWidth="1"/>
    <col min="6920" max="6920" width="8.77734375" style="89"/>
    <col min="6921" max="6921" width="18.33203125" style="89" customWidth="1"/>
    <col min="6922" max="6922" width="16.44140625" style="89" customWidth="1"/>
    <col min="6923" max="6923" width="9.44140625" style="89" bestFit="1" customWidth="1"/>
    <col min="6924" max="6924" width="17.6640625" style="89" customWidth="1"/>
    <col min="6925" max="6925" width="14.77734375" style="89" bestFit="1" customWidth="1"/>
    <col min="6926" max="7136" width="8.77734375" style="89"/>
    <col min="7137" max="7137" width="24.109375" style="89" customWidth="1"/>
    <col min="7138" max="7140" width="16.44140625" style="89" customWidth="1"/>
    <col min="7141" max="7141" width="18" style="89" customWidth="1"/>
    <col min="7142" max="7142" width="16.44140625" style="89" customWidth="1"/>
    <col min="7143" max="7143" width="4" style="89" customWidth="1"/>
    <col min="7144" max="7146" width="9.33203125" style="89" customWidth="1"/>
    <col min="7147" max="7147" width="22.44140625" style="89" customWidth="1"/>
    <col min="7148" max="7148" width="3.77734375" style="89" customWidth="1"/>
    <col min="7149" max="7149" width="16.44140625" style="89" customWidth="1"/>
    <col min="7150" max="7150" width="17.33203125" style="89" customWidth="1"/>
    <col min="7151" max="7154" width="16.44140625" style="89" customWidth="1"/>
    <col min="7155" max="7156" width="9.33203125" style="89" customWidth="1"/>
    <col min="7157" max="7157" width="18.77734375" style="89" customWidth="1"/>
    <col min="7158" max="7158" width="16.44140625" style="89" customWidth="1"/>
    <col min="7159" max="7159" width="17.77734375" style="89" customWidth="1"/>
    <col min="7160" max="7162" width="16.44140625" style="89" customWidth="1"/>
    <col min="7163" max="7163" width="17.77734375" style="89" bestFit="1" customWidth="1"/>
    <col min="7164" max="7164" width="16.44140625" style="89" customWidth="1"/>
    <col min="7165" max="7165" width="21" style="89" customWidth="1"/>
    <col min="7166" max="7166" width="16.44140625" style="89" customWidth="1"/>
    <col min="7167" max="7167" width="18.33203125" style="89" bestFit="1" customWidth="1"/>
    <col min="7168" max="7168" width="19.109375" style="89" customWidth="1"/>
    <col min="7169" max="7170" width="18.33203125" style="89" customWidth="1"/>
    <col min="7171" max="7171" width="8.77734375" style="89"/>
    <col min="7172" max="7173" width="16.77734375" style="89" customWidth="1"/>
    <col min="7174" max="7175" width="11.6640625" style="89" customWidth="1"/>
    <col min="7176" max="7176" width="8.77734375" style="89"/>
    <col min="7177" max="7177" width="18.33203125" style="89" customWidth="1"/>
    <col min="7178" max="7178" width="16.44140625" style="89" customWidth="1"/>
    <col min="7179" max="7179" width="9.44140625" style="89" bestFit="1" customWidth="1"/>
    <col min="7180" max="7180" width="17.6640625" style="89" customWidth="1"/>
    <col min="7181" max="7181" width="14.77734375" style="89" bestFit="1" customWidth="1"/>
    <col min="7182" max="7392" width="8.77734375" style="89"/>
    <col min="7393" max="7393" width="24.109375" style="89" customWidth="1"/>
    <col min="7394" max="7396" width="16.44140625" style="89" customWidth="1"/>
    <col min="7397" max="7397" width="18" style="89" customWidth="1"/>
    <col min="7398" max="7398" width="16.44140625" style="89" customWidth="1"/>
    <col min="7399" max="7399" width="4" style="89" customWidth="1"/>
    <col min="7400" max="7402" width="9.33203125" style="89" customWidth="1"/>
    <col min="7403" max="7403" width="22.44140625" style="89" customWidth="1"/>
    <col min="7404" max="7404" width="3.77734375" style="89" customWidth="1"/>
    <col min="7405" max="7405" width="16.44140625" style="89" customWidth="1"/>
    <col min="7406" max="7406" width="17.33203125" style="89" customWidth="1"/>
    <col min="7407" max="7410" width="16.44140625" style="89" customWidth="1"/>
    <col min="7411" max="7412" width="9.33203125" style="89" customWidth="1"/>
    <col min="7413" max="7413" width="18.77734375" style="89" customWidth="1"/>
    <col min="7414" max="7414" width="16.44140625" style="89" customWidth="1"/>
    <col min="7415" max="7415" width="17.77734375" style="89" customWidth="1"/>
    <col min="7416" max="7418" width="16.44140625" style="89" customWidth="1"/>
    <col min="7419" max="7419" width="17.77734375" style="89" bestFit="1" customWidth="1"/>
    <col min="7420" max="7420" width="16.44140625" style="89" customWidth="1"/>
    <col min="7421" max="7421" width="21" style="89" customWidth="1"/>
    <col min="7422" max="7422" width="16.44140625" style="89" customWidth="1"/>
    <col min="7423" max="7423" width="18.33203125" style="89" bestFit="1" customWidth="1"/>
    <col min="7424" max="7424" width="19.109375" style="89" customWidth="1"/>
    <col min="7425" max="7426" width="18.33203125" style="89" customWidth="1"/>
    <col min="7427" max="7427" width="8.77734375" style="89"/>
    <col min="7428" max="7429" width="16.77734375" style="89" customWidth="1"/>
    <col min="7430" max="7431" width="11.6640625" style="89" customWidth="1"/>
    <col min="7432" max="7432" width="8.77734375" style="89"/>
    <col min="7433" max="7433" width="18.33203125" style="89" customWidth="1"/>
    <col min="7434" max="7434" width="16.44140625" style="89" customWidth="1"/>
    <col min="7435" max="7435" width="9.44140625" style="89" bestFit="1" customWidth="1"/>
    <col min="7436" max="7436" width="17.6640625" style="89" customWidth="1"/>
    <col min="7437" max="7437" width="14.77734375" style="89" bestFit="1" customWidth="1"/>
    <col min="7438" max="7648" width="8.77734375" style="89"/>
    <col min="7649" max="7649" width="24.109375" style="89" customWidth="1"/>
    <col min="7650" max="7652" width="16.44140625" style="89" customWidth="1"/>
    <col min="7653" max="7653" width="18" style="89" customWidth="1"/>
    <col min="7654" max="7654" width="16.44140625" style="89" customWidth="1"/>
    <col min="7655" max="7655" width="4" style="89" customWidth="1"/>
    <col min="7656" max="7658" width="9.33203125" style="89" customWidth="1"/>
    <col min="7659" max="7659" width="22.44140625" style="89" customWidth="1"/>
    <col min="7660" max="7660" width="3.77734375" style="89" customWidth="1"/>
    <col min="7661" max="7661" width="16.44140625" style="89" customWidth="1"/>
    <col min="7662" max="7662" width="17.33203125" style="89" customWidth="1"/>
    <col min="7663" max="7666" width="16.44140625" style="89" customWidth="1"/>
    <col min="7667" max="7668" width="9.33203125" style="89" customWidth="1"/>
    <col min="7669" max="7669" width="18.77734375" style="89" customWidth="1"/>
    <col min="7670" max="7670" width="16.44140625" style="89" customWidth="1"/>
    <col min="7671" max="7671" width="17.77734375" style="89" customWidth="1"/>
    <col min="7672" max="7674" width="16.44140625" style="89" customWidth="1"/>
    <col min="7675" max="7675" width="17.77734375" style="89" bestFit="1" customWidth="1"/>
    <col min="7676" max="7676" width="16.44140625" style="89" customWidth="1"/>
    <col min="7677" max="7677" width="21" style="89" customWidth="1"/>
    <col min="7678" max="7678" width="16.44140625" style="89" customWidth="1"/>
    <col min="7679" max="7679" width="18.33203125" style="89" bestFit="1" customWidth="1"/>
    <col min="7680" max="7680" width="19.109375" style="89" customWidth="1"/>
    <col min="7681" max="7682" width="18.33203125" style="89" customWidth="1"/>
    <col min="7683" max="7683" width="8.77734375" style="89"/>
    <col min="7684" max="7685" width="16.77734375" style="89" customWidth="1"/>
    <col min="7686" max="7687" width="11.6640625" style="89" customWidth="1"/>
    <col min="7688" max="7688" width="8.77734375" style="89"/>
    <col min="7689" max="7689" width="18.33203125" style="89" customWidth="1"/>
    <col min="7690" max="7690" width="16.44140625" style="89" customWidth="1"/>
    <col min="7691" max="7691" width="9.44140625" style="89" bestFit="1" customWidth="1"/>
    <col min="7692" max="7692" width="17.6640625" style="89" customWidth="1"/>
    <col min="7693" max="7693" width="14.77734375" style="89" bestFit="1" customWidth="1"/>
    <col min="7694" max="7904" width="8.77734375" style="89"/>
    <col min="7905" max="7905" width="24.109375" style="89" customWidth="1"/>
    <col min="7906" max="7908" width="16.44140625" style="89" customWidth="1"/>
    <col min="7909" max="7909" width="18" style="89" customWidth="1"/>
    <col min="7910" max="7910" width="16.44140625" style="89" customWidth="1"/>
    <col min="7911" max="7911" width="4" style="89" customWidth="1"/>
    <col min="7912" max="7914" width="9.33203125" style="89" customWidth="1"/>
    <col min="7915" max="7915" width="22.44140625" style="89" customWidth="1"/>
    <col min="7916" max="7916" width="3.77734375" style="89" customWidth="1"/>
    <col min="7917" max="7917" width="16.44140625" style="89" customWidth="1"/>
    <col min="7918" max="7918" width="17.33203125" style="89" customWidth="1"/>
    <col min="7919" max="7922" width="16.44140625" style="89" customWidth="1"/>
    <col min="7923" max="7924" width="9.33203125" style="89" customWidth="1"/>
    <col min="7925" max="7925" width="18.77734375" style="89" customWidth="1"/>
    <col min="7926" max="7926" width="16.44140625" style="89" customWidth="1"/>
    <col min="7927" max="7927" width="17.77734375" style="89" customWidth="1"/>
    <col min="7928" max="7930" width="16.44140625" style="89" customWidth="1"/>
    <col min="7931" max="7931" width="17.77734375" style="89" bestFit="1" customWidth="1"/>
    <col min="7932" max="7932" width="16.44140625" style="89" customWidth="1"/>
    <col min="7933" max="7933" width="21" style="89" customWidth="1"/>
    <col min="7934" max="7934" width="16.44140625" style="89" customWidth="1"/>
    <col min="7935" max="7935" width="18.33203125" style="89" bestFit="1" customWidth="1"/>
    <col min="7936" max="7936" width="19.109375" style="89" customWidth="1"/>
    <col min="7937" max="7938" width="18.33203125" style="89" customWidth="1"/>
    <col min="7939" max="7939" width="8.77734375" style="89"/>
    <col min="7940" max="7941" width="16.77734375" style="89" customWidth="1"/>
    <col min="7942" max="7943" width="11.6640625" style="89" customWidth="1"/>
    <col min="7944" max="7944" width="8.77734375" style="89"/>
    <col min="7945" max="7945" width="18.33203125" style="89" customWidth="1"/>
    <col min="7946" max="7946" width="16.44140625" style="89" customWidth="1"/>
    <col min="7947" max="7947" width="9.44140625" style="89" bestFit="1" customWidth="1"/>
    <col min="7948" max="7948" width="17.6640625" style="89" customWidth="1"/>
    <col min="7949" max="7949" width="14.77734375" style="89" bestFit="1" customWidth="1"/>
    <col min="7950" max="8160" width="8.77734375" style="89"/>
    <col min="8161" max="8161" width="24.109375" style="89" customWidth="1"/>
    <col min="8162" max="8164" width="16.44140625" style="89" customWidth="1"/>
    <col min="8165" max="8165" width="18" style="89" customWidth="1"/>
    <col min="8166" max="8166" width="16.44140625" style="89" customWidth="1"/>
    <col min="8167" max="8167" width="4" style="89" customWidth="1"/>
    <col min="8168" max="8170" width="9.33203125" style="89" customWidth="1"/>
    <col min="8171" max="8171" width="22.44140625" style="89" customWidth="1"/>
    <col min="8172" max="8172" width="3.77734375" style="89" customWidth="1"/>
    <col min="8173" max="8173" width="16.44140625" style="89" customWidth="1"/>
    <col min="8174" max="8174" width="17.33203125" style="89" customWidth="1"/>
    <col min="8175" max="8178" width="16.44140625" style="89" customWidth="1"/>
    <col min="8179" max="8180" width="9.33203125" style="89" customWidth="1"/>
    <col min="8181" max="8181" width="18.77734375" style="89" customWidth="1"/>
    <col min="8182" max="8182" width="16.44140625" style="89" customWidth="1"/>
    <col min="8183" max="8183" width="17.77734375" style="89" customWidth="1"/>
    <col min="8184" max="8186" width="16.44140625" style="89" customWidth="1"/>
    <col min="8187" max="8187" width="17.77734375" style="89" bestFit="1" customWidth="1"/>
    <col min="8188" max="8188" width="16.44140625" style="89" customWidth="1"/>
    <col min="8189" max="8189" width="21" style="89" customWidth="1"/>
    <col min="8190" max="8190" width="16.44140625" style="89" customWidth="1"/>
    <col min="8191" max="8191" width="18.33203125" style="89" bestFit="1" customWidth="1"/>
    <col min="8192" max="8192" width="19.109375" style="89" customWidth="1"/>
    <col min="8193" max="8194" width="18.33203125" style="89" customWidth="1"/>
    <col min="8195" max="8195" width="8.77734375" style="89"/>
    <col min="8196" max="8197" width="16.77734375" style="89" customWidth="1"/>
    <col min="8198" max="8199" width="11.6640625" style="89" customWidth="1"/>
    <col min="8200" max="8200" width="8.77734375" style="89"/>
    <col min="8201" max="8201" width="18.33203125" style="89" customWidth="1"/>
    <col min="8202" max="8202" width="16.44140625" style="89" customWidth="1"/>
    <col min="8203" max="8203" width="9.44140625" style="89" bestFit="1" customWidth="1"/>
    <col min="8204" max="8204" width="17.6640625" style="89" customWidth="1"/>
    <col min="8205" max="8205" width="14.77734375" style="89" bestFit="1" customWidth="1"/>
    <col min="8206" max="8416" width="8.77734375" style="89"/>
    <col min="8417" max="8417" width="24.109375" style="89" customWidth="1"/>
    <col min="8418" max="8420" width="16.44140625" style="89" customWidth="1"/>
    <col min="8421" max="8421" width="18" style="89" customWidth="1"/>
    <col min="8422" max="8422" width="16.44140625" style="89" customWidth="1"/>
    <col min="8423" max="8423" width="4" style="89" customWidth="1"/>
    <col min="8424" max="8426" width="9.33203125" style="89" customWidth="1"/>
    <col min="8427" max="8427" width="22.44140625" style="89" customWidth="1"/>
    <col min="8428" max="8428" width="3.77734375" style="89" customWidth="1"/>
    <col min="8429" max="8429" width="16.44140625" style="89" customWidth="1"/>
    <col min="8430" max="8430" width="17.33203125" style="89" customWidth="1"/>
    <col min="8431" max="8434" width="16.44140625" style="89" customWidth="1"/>
    <col min="8435" max="8436" width="9.33203125" style="89" customWidth="1"/>
    <col min="8437" max="8437" width="18.77734375" style="89" customWidth="1"/>
    <col min="8438" max="8438" width="16.44140625" style="89" customWidth="1"/>
    <col min="8439" max="8439" width="17.77734375" style="89" customWidth="1"/>
    <col min="8440" max="8442" width="16.44140625" style="89" customWidth="1"/>
    <col min="8443" max="8443" width="17.77734375" style="89" bestFit="1" customWidth="1"/>
    <col min="8444" max="8444" width="16.44140625" style="89" customWidth="1"/>
    <col min="8445" max="8445" width="21" style="89" customWidth="1"/>
    <col min="8446" max="8446" width="16.44140625" style="89" customWidth="1"/>
    <col min="8447" max="8447" width="18.33203125" style="89" bestFit="1" customWidth="1"/>
    <col min="8448" max="8448" width="19.109375" style="89" customWidth="1"/>
    <col min="8449" max="8450" width="18.33203125" style="89" customWidth="1"/>
    <col min="8451" max="8451" width="8.77734375" style="89"/>
    <col min="8452" max="8453" width="16.77734375" style="89" customWidth="1"/>
    <col min="8454" max="8455" width="11.6640625" style="89" customWidth="1"/>
    <col min="8456" max="8456" width="8.77734375" style="89"/>
    <col min="8457" max="8457" width="18.33203125" style="89" customWidth="1"/>
    <col min="8458" max="8458" width="16.44140625" style="89" customWidth="1"/>
    <col min="8459" max="8459" width="9.44140625" style="89" bestFit="1" customWidth="1"/>
    <col min="8460" max="8460" width="17.6640625" style="89" customWidth="1"/>
    <col min="8461" max="8461" width="14.77734375" style="89" bestFit="1" customWidth="1"/>
    <col min="8462" max="8672" width="8.77734375" style="89"/>
    <col min="8673" max="8673" width="24.109375" style="89" customWidth="1"/>
    <col min="8674" max="8676" width="16.44140625" style="89" customWidth="1"/>
    <col min="8677" max="8677" width="18" style="89" customWidth="1"/>
    <col min="8678" max="8678" width="16.44140625" style="89" customWidth="1"/>
    <col min="8679" max="8679" width="4" style="89" customWidth="1"/>
    <col min="8680" max="8682" width="9.33203125" style="89" customWidth="1"/>
    <col min="8683" max="8683" width="22.44140625" style="89" customWidth="1"/>
    <col min="8684" max="8684" width="3.77734375" style="89" customWidth="1"/>
    <col min="8685" max="8685" width="16.44140625" style="89" customWidth="1"/>
    <col min="8686" max="8686" width="17.33203125" style="89" customWidth="1"/>
    <col min="8687" max="8690" width="16.44140625" style="89" customWidth="1"/>
    <col min="8691" max="8692" width="9.33203125" style="89" customWidth="1"/>
    <col min="8693" max="8693" width="18.77734375" style="89" customWidth="1"/>
    <col min="8694" max="8694" width="16.44140625" style="89" customWidth="1"/>
    <col min="8695" max="8695" width="17.77734375" style="89" customWidth="1"/>
    <col min="8696" max="8698" width="16.44140625" style="89" customWidth="1"/>
    <col min="8699" max="8699" width="17.77734375" style="89" bestFit="1" customWidth="1"/>
    <col min="8700" max="8700" width="16.44140625" style="89" customWidth="1"/>
    <col min="8701" max="8701" width="21" style="89" customWidth="1"/>
    <col min="8702" max="8702" width="16.44140625" style="89" customWidth="1"/>
    <col min="8703" max="8703" width="18.33203125" style="89" bestFit="1" customWidth="1"/>
    <col min="8704" max="8704" width="19.109375" style="89" customWidth="1"/>
    <col min="8705" max="8706" width="18.33203125" style="89" customWidth="1"/>
    <col min="8707" max="8707" width="8.77734375" style="89"/>
    <col min="8708" max="8709" width="16.77734375" style="89" customWidth="1"/>
    <col min="8710" max="8711" width="11.6640625" style="89" customWidth="1"/>
    <col min="8712" max="8712" width="8.77734375" style="89"/>
    <col min="8713" max="8713" width="18.33203125" style="89" customWidth="1"/>
    <col min="8714" max="8714" width="16.44140625" style="89" customWidth="1"/>
    <col min="8715" max="8715" width="9.44140625" style="89" bestFit="1" customWidth="1"/>
    <col min="8716" max="8716" width="17.6640625" style="89" customWidth="1"/>
    <col min="8717" max="8717" width="14.77734375" style="89" bestFit="1" customWidth="1"/>
    <col min="8718" max="8928" width="8.77734375" style="89"/>
    <col min="8929" max="8929" width="24.109375" style="89" customWidth="1"/>
    <col min="8930" max="8932" width="16.44140625" style="89" customWidth="1"/>
    <col min="8933" max="8933" width="18" style="89" customWidth="1"/>
    <col min="8934" max="8934" width="16.44140625" style="89" customWidth="1"/>
    <col min="8935" max="8935" width="4" style="89" customWidth="1"/>
    <col min="8936" max="8938" width="9.33203125" style="89" customWidth="1"/>
    <col min="8939" max="8939" width="22.44140625" style="89" customWidth="1"/>
    <col min="8940" max="8940" width="3.77734375" style="89" customWidth="1"/>
    <col min="8941" max="8941" width="16.44140625" style="89" customWidth="1"/>
    <col min="8942" max="8942" width="17.33203125" style="89" customWidth="1"/>
    <col min="8943" max="8946" width="16.44140625" style="89" customWidth="1"/>
    <col min="8947" max="8948" width="9.33203125" style="89" customWidth="1"/>
    <col min="8949" max="8949" width="18.77734375" style="89" customWidth="1"/>
    <col min="8950" max="8950" width="16.44140625" style="89" customWidth="1"/>
    <col min="8951" max="8951" width="17.77734375" style="89" customWidth="1"/>
    <col min="8952" max="8954" width="16.44140625" style="89" customWidth="1"/>
    <col min="8955" max="8955" width="17.77734375" style="89" bestFit="1" customWidth="1"/>
    <col min="8956" max="8956" width="16.44140625" style="89" customWidth="1"/>
    <col min="8957" max="8957" width="21" style="89" customWidth="1"/>
    <col min="8958" max="8958" width="16.44140625" style="89" customWidth="1"/>
    <col min="8959" max="8959" width="18.33203125" style="89" bestFit="1" customWidth="1"/>
    <col min="8960" max="8960" width="19.109375" style="89" customWidth="1"/>
    <col min="8961" max="8962" width="18.33203125" style="89" customWidth="1"/>
    <col min="8963" max="8963" width="8.77734375" style="89"/>
    <col min="8964" max="8965" width="16.77734375" style="89" customWidth="1"/>
    <col min="8966" max="8967" width="11.6640625" style="89" customWidth="1"/>
    <col min="8968" max="8968" width="8.77734375" style="89"/>
    <col min="8969" max="8969" width="18.33203125" style="89" customWidth="1"/>
    <col min="8970" max="8970" width="16.44140625" style="89" customWidth="1"/>
    <col min="8971" max="8971" width="9.44140625" style="89" bestFit="1" customWidth="1"/>
    <col min="8972" max="8972" width="17.6640625" style="89" customWidth="1"/>
    <col min="8973" max="8973" width="14.77734375" style="89" bestFit="1" customWidth="1"/>
    <col min="8974" max="9184" width="8.77734375" style="89"/>
    <col min="9185" max="9185" width="24.109375" style="89" customWidth="1"/>
    <col min="9186" max="9188" width="16.44140625" style="89" customWidth="1"/>
    <col min="9189" max="9189" width="18" style="89" customWidth="1"/>
    <col min="9190" max="9190" width="16.44140625" style="89" customWidth="1"/>
    <col min="9191" max="9191" width="4" style="89" customWidth="1"/>
    <col min="9192" max="9194" width="9.33203125" style="89" customWidth="1"/>
    <col min="9195" max="9195" width="22.44140625" style="89" customWidth="1"/>
    <col min="9196" max="9196" width="3.77734375" style="89" customWidth="1"/>
    <col min="9197" max="9197" width="16.44140625" style="89" customWidth="1"/>
    <col min="9198" max="9198" width="17.33203125" style="89" customWidth="1"/>
    <col min="9199" max="9202" width="16.44140625" style="89" customWidth="1"/>
    <col min="9203" max="9204" width="9.33203125" style="89" customWidth="1"/>
    <col min="9205" max="9205" width="18.77734375" style="89" customWidth="1"/>
    <col min="9206" max="9206" width="16.44140625" style="89" customWidth="1"/>
    <col min="9207" max="9207" width="17.77734375" style="89" customWidth="1"/>
    <col min="9208" max="9210" width="16.44140625" style="89" customWidth="1"/>
    <col min="9211" max="9211" width="17.77734375" style="89" bestFit="1" customWidth="1"/>
    <col min="9212" max="9212" width="16.44140625" style="89" customWidth="1"/>
    <col min="9213" max="9213" width="21" style="89" customWidth="1"/>
    <col min="9214" max="9214" width="16.44140625" style="89" customWidth="1"/>
    <col min="9215" max="9215" width="18.33203125" style="89" bestFit="1" customWidth="1"/>
    <col min="9216" max="9216" width="19.109375" style="89" customWidth="1"/>
    <col min="9217" max="9218" width="18.33203125" style="89" customWidth="1"/>
    <col min="9219" max="9219" width="8.77734375" style="89"/>
    <col min="9220" max="9221" width="16.77734375" style="89" customWidth="1"/>
    <col min="9222" max="9223" width="11.6640625" style="89" customWidth="1"/>
    <col min="9224" max="9224" width="8.77734375" style="89"/>
    <col min="9225" max="9225" width="18.33203125" style="89" customWidth="1"/>
    <col min="9226" max="9226" width="16.44140625" style="89" customWidth="1"/>
    <col min="9227" max="9227" width="9.44140625" style="89" bestFit="1" customWidth="1"/>
    <col min="9228" max="9228" width="17.6640625" style="89" customWidth="1"/>
    <col min="9229" max="9229" width="14.77734375" style="89" bestFit="1" customWidth="1"/>
    <col min="9230" max="9440" width="8.77734375" style="89"/>
    <col min="9441" max="9441" width="24.109375" style="89" customWidth="1"/>
    <col min="9442" max="9444" width="16.44140625" style="89" customWidth="1"/>
    <col min="9445" max="9445" width="18" style="89" customWidth="1"/>
    <col min="9446" max="9446" width="16.44140625" style="89" customWidth="1"/>
    <col min="9447" max="9447" width="4" style="89" customWidth="1"/>
    <col min="9448" max="9450" width="9.33203125" style="89" customWidth="1"/>
    <col min="9451" max="9451" width="22.44140625" style="89" customWidth="1"/>
    <col min="9452" max="9452" width="3.77734375" style="89" customWidth="1"/>
    <col min="9453" max="9453" width="16.44140625" style="89" customWidth="1"/>
    <col min="9454" max="9454" width="17.33203125" style="89" customWidth="1"/>
    <col min="9455" max="9458" width="16.44140625" style="89" customWidth="1"/>
    <col min="9459" max="9460" width="9.33203125" style="89" customWidth="1"/>
    <col min="9461" max="9461" width="18.77734375" style="89" customWidth="1"/>
    <col min="9462" max="9462" width="16.44140625" style="89" customWidth="1"/>
    <col min="9463" max="9463" width="17.77734375" style="89" customWidth="1"/>
    <col min="9464" max="9466" width="16.44140625" style="89" customWidth="1"/>
    <col min="9467" max="9467" width="17.77734375" style="89" bestFit="1" customWidth="1"/>
    <col min="9468" max="9468" width="16.44140625" style="89" customWidth="1"/>
    <col min="9469" max="9469" width="21" style="89" customWidth="1"/>
    <col min="9470" max="9470" width="16.44140625" style="89" customWidth="1"/>
    <col min="9471" max="9471" width="18.33203125" style="89" bestFit="1" customWidth="1"/>
    <col min="9472" max="9472" width="19.109375" style="89" customWidth="1"/>
    <col min="9473" max="9474" width="18.33203125" style="89" customWidth="1"/>
    <col min="9475" max="9475" width="8.77734375" style="89"/>
    <col min="9476" max="9477" width="16.77734375" style="89" customWidth="1"/>
    <col min="9478" max="9479" width="11.6640625" style="89" customWidth="1"/>
    <col min="9480" max="9480" width="8.77734375" style="89"/>
    <col min="9481" max="9481" width="18.33203125" style="89" customWidth="1"/>
    <col min="9482" max="9482" width="16.44140625" style="89" customWidth="1"/>
    <col min="9483" max="9483" width="9.44140625" style="89" bestFit="1" customWidth="1"/>
    <col min="9484" max="9484" width="17.6640625" style="89" customWidth="1"/>
    <col min="9485" max="9485" width="14.77734375" style="89" bestFit="1" customWidth="1"/>
    <col min="9486" max="9696" width="8.77734375" style="89"/>
    <col min="9697" max="9697" width="24.109375" style="89" customWidth="1"/>
    <col min="9698" max="9700" width="16.44140625" style="89" customWidth="1"/>
    <col min="9701" max="9701" width="18" style="89" customWidth="1"/>
    <col min="9702" max="9702" width="16.44140625" style="89" customWidth="1"/>
    <col min="9703" max="9703" width="4" style="89" customWidth="1"/>
    <col min="9704" max="9706" width="9.33203125" style="89" customWidth="1"/>
    <col min="9707" max="9707" width="22.44140625" style="89" customWidth="1"/>
    <col min="9708" max="9708" width="3.77734375" style="89" customWidth="1"/>
    <col min="9709" max="9709" width="16.44140625" style="89" customWidth="1"/>
    <col min="9710" max="9710" width="17.33203125" style="89" customWidth="1"/>
    <col min="9711" max="9714" width="16.44140625" style="89" customWidth="1"/>
    <col min="9715" max="9716" width="9.33203125" style="89" customWidth="1"/>
    <col min="9717" max="9717" width="18.77734375" style="89" customWidth="1"/>
    <col min="9718" max="9718" width="16.44140625" style="89" customWidth="1"/>
    <col min="9719" max="9719" width="17.77734375" style="89" customWidth="1"/>
    <col min="9720" max="9722" width="16.44140625" style="89" customWidth="1"/>
    <col min="9723" max="9723" width="17.77734375" style="89" bestFit="1" customWidth="1"/>
    <col min="9724" max="9724" width="16.44140625" style="89" customWidth="1"/>
    <col min="9725" max="9725" width="21" style="89" customWidth="1"/>
    <col min="9726" max="9726" width="16.44140625" style="89" customWidth="1"/>
    <col min="9727" max="9727" width="18.33203125" style="89" bestFit="1" customWidth="1"/>
    <col min="9728" max="9728" width="19.109375" style="89" customWidth="1"/>
    <col min="9729" max="9730" width="18.33203125" style="89" customWidth="1"/>
    <col min="9731" max="9731" width="8.77734375" style="89"/>
    <col min="9732" max="9733" width="16.77734375" style="89" customWidth="1"/>
    <col min="9734" max="9735" width="11.6640625" style="89" customWidth="1"/>
    <col min="9736" max="9736" width="8.77734375" style="89"/>
    <col min="9737" max="9737" width="18.33203125" style="89" customWidth="1"/>
    <col min="9738" max="9738" width="16.44140625" style="89" customWidth="1"/>
    <col min="9739" max="9739" width="9.44140625" style="89" bestFit="1" customWidth="1"/>
    <col min="9740" max="9740" width="17.6640625" style="89" customWidth="1"/>
    <col min="9741" max="9741" width="14.77734375" style="89" bestFit="1" customWidth="1"/>
    <col min="9742" max="9952" width="8.77734375" style="89"/>
    <col min="9953" max="9953" width="24.109375" style="89" customWidth="1"/>
    <col min="9954" max="9956" width="16.44140625" style="89" customWidth="1"/>
    <col min="9957" max="9957" width="18" style="89" customWidth="1"/>
    <col min="9958" max="9958" width="16.44140625" style="89" customWidth="1"/>
    <col min="9959" max="9959" width="4" style="89" customWidth="1"/>
    <col min="9960" max="9962" width="9.33203125" style="89" customWidth="1"/>
    <col min="9963" max="9963" width="22.44140625" style="89" customWidth="1"/>
    <col min="9964" max="9964" width="3.77734375" style="89" customWidth="1"/>
    <col min="9965" max="9965" width="16.44140625" style="89" customWidth="1"/>
    <col min="9966" max="9966" width="17.33203125" style="89" customWidth="1"/>
    <col min="9967" max="9970" width="16.44140625" style="89" customWidth="1"/>
    <col min="9971" max="9972" width="9.33203125" style="89" customWidth="1"/>
    <col min="9973" max="9973" width="18.77734375" style="89" customWidth="1"/>
    <col min="9974" max="9974" width="16.44140625" style="89" customWidth="1"/>
    <col min="9975" max="9975" width="17.77734375" style="89" customWidth="1"/>
    <col min="9976" max="9978" width="16.44140625" style="89" customWidth="1"/>
    <col min="9979" max="9979" width="17.77734375" style="89" bestFit="1" customWidth="1"/>
    <col min="9980" max="9980" width="16.44140625" style="89" customWidth="1"/>
    <col min="9981" max="9981" width="21" style="89" customWidth="1"/>
    <col min="9982" max="9982" width="16.44140625" style="89" customWidth="1"/>
    <col min="9983" max="9983" width="18.33203125" style="89" bestFit="1" customWidth="1"/>
    <col min="9984" max="9984" width="19.109375" style="89" customWidth="1"/>
    <col min="9985" max="9986" width="18.33203125" style="89" customWidth="1"/>
    <col min="9987" max="9987" width="8.77734375" style="89"/>
    <col min="9988" max="9989" width="16.77734375" style="89" customWidth="1"/>
    <col min="9990" max="9991" width="11.6640625" style="89" customWidth="1"/>
    <col min="9992" max="9992" width="8.77734375" style="89"/>
    <col min="9993" max="9993" width="18.33203125" style="89" customWidth="1"/>
    <col min="9994" max="9994" width="16.44140625" style="89" customWidth="1"/>
    <col min="9995" max="9995" width="9.44140625" style="89" bestFit="1" customWidth="1"/>
    <col min="9996" max="9996" width="17.6640625" style="89" customWidth="1"/>
    <col min="9997" max="9997" width="14.77734375" style="89" bestFit="1" customWidth="1"/>
    <col min="9998" max="10208" width="8.77734375" style="89"/>
    <col min="10209" max="10209" width="24.109375" style="89" customWidth="1"/>
    <col min="10210" max="10212" width="16.44140625" style="89" customWidth="1"/>
    <col min="10213" max="10213" width="18" style="89" customWidth="1"/>
    <col min="10214" max="10214" width="16.44140625" style="89" customWidth="1"/>
    <col min="10215" max="10215" width="4" style="89" customWidth="1"/>
    <col min="10216" max="10218" width="9.33203125" style="89" customWidth="1"/>
    <col min="10219" max="10219" width="22.44140625" style="89" customWidth="1"/>
    <col min="10220" max="10220" width="3.77734375" style="89" customWidth="1"/>
    <col min="10221" max="10221" width="16.44140625" style="89" customWidth="1"/>
    <col min="10222" max="10222" width="17.33203125" style="89" customWidth="1"/>
    <col min="10223" max="10226" width="16.44140625" style="89" customWidth="1"/>
    <col min="10227" max="10228" width="9.33203125" style="89" customWidth="1"/>
    <col min="10229" max="10229" width="18.77734375" style="89" customWidth="1"/>
    <col min="10230" max="10230" width="16.44140625" style="89" customWidth="1"/>
    <col min="10231" max="10231" width="17.77734375" style="89" customWidth="1"/>
    <col min="10232" max="10234" width="16.44140625" style="89" customWidth="1"/>
    <col min="10235" max="10235" width="17.77734375" style="89" bestFit="1" customWidth="1"/>
    <col min="10236" max="10236" width="16.44140625" style="89" customWidth="1"/>
    <col min="10237" max="10237" width="21" style="89" customWidth="1"/>
    <col min="10238" max="10238" width="16.44140625" style="89" customWidth="1"/>
    <col min="10239" max="10239" width="18.33203125" style="89" bestFit="1" customWidth="1"/>
    <col min="10240" max="10240" width="19.109375" style="89" customWidth="1"/>
    <col min="10241" max="10242" width="18.33203125" style="89" customWidth="1"/>
    <col min="10243" max="10243" width="8.77734375" style="89"/>
    <col min="10244" max="10245" width="16.77734375" style="89" customWidth="1"/>
    <col min="10246" max="10247" width="11.6640625" style="89" customWidth="1"/>
    <col min="10248" max="10248" width="8.77734375" style="89"/>
    <col min="10249" max="10249" width="18.33203125" style="89" customWidth="1"/>
    <col min="10250" max="10250" width="16.44140625" style="89" customWidth="1"/>
    <col min="10251" max="10251" width="9.44140625" style="89" bestFit="1" customWidth="1"/>
    <col min="10252" max="10252" width="17.6640625" style="89" customWidth="1"/>
    <col min="10253" max="10253" width="14.77734375" style="89" bestFit="1" customWidth="1"/>
    <col min="10254" max="10464" width="8.77734375" style="89"/>
    <col min="10465" max="10465" width="24.109375" style="89" customWidth="1"/>
    <col min="10466" max="10468" width="16.44140625" style="89" customWidth="1"/>
    <col min="10469" max="10469" width="18" style="89" customWidth="1"/>
    <col min="10470" max="10470" width="16.44140625" style="89" customWidth="1"/>
    <col min="10471" max="10471" width="4" style="89" customWidth="1"/>
    <col min="10472" max="10474" width="9.33203125" style="89" customWidth="1"/>
    <col min="10475" max="10475" width="22.44140625" style="89" customWidth="1"/>
    <col min="10476" max="10476" width="3.77734375" style="89" customWidth="1"/>
    <col min="10477" max="10477" width="16.44140625" style="89" customWidth="1"/>
    <col min="10478" max="10478" width="17.33203125" style="89" customWidth="1"/>
    <col min="10479" max="10482" width="16.44140625" style="89" customWidth="1"/>
    <col min="10483" max="10484" width="9.33203125" style="89" customWidth="1"/>
    <col min="10485" max="10485" width="18.77734375" style="89" customWidth="1"/>
    <col min="10486" max="10486" width="16.44140625" style="89" customWidth="1"/>
    <col min="10487" max="10487" width="17.77734375" style="89" customWidth="1"/>
    <col min="10488" max="10490" width="16.44140625" style="89" customWidth="1"/>
    <col min="10491" max="10491" width="17.77734375" style="89" bestFit="1" customWidth="1"/>
    <col min="10492" max="10492" width="16.44140625" style="89" customWidth="1"/>
    <col min="10493" max="10493" width="21" style="89" customWidth="1"/>
    <col min="10494" max="10494" width="16.44140625" style="89" customWidth="1"/>
    <col min="10495" max="10495" width="18.33203125" style="89" bestFit="1" customWidth="1"/>
    <col min="10496" max="10496" width="19.109375" style="89" customWidth="1"/>
    <col min="10497" max="10498" width="18.33203125" style="89" customWidth="1"/>
    <col min="10499" max="10499" width="8.77734375" style="89"/>
    <col min="10500" max="10501" width="16.77734375" style="89" customWidth="1"/>
    <col min="10502" max="10503" width="11.6640625" style="89" customWidth="1"/>
    <col min="10504" max="10504" width="8.77734375" style="89"/>
    <col min="10505" max="10505" width="18.33203125" style="89" customWidth="1"/>
    <col min="10506" max="10506" width="16.44140625" style="89" customWidth="1"/>
    <col min="10507" max="10507" width="9.44140625" style="89" bestFit="1" customWidth="1"/>
    <col min="10508" max="10508" width="17.6640625" style="89" customWidth="1"/>
    <col min="10509" max="10509" width="14.77734375" style="89" bestFit="1" customWidth="1"/>
    <col min="10510" max="10720" width="8.77734375" style="89"/>
    <col min="10721" max="10721" width="24.109375" style="89" customWidth="1"/>
    <col min="10722" max="10724" width="16.44140625" style="89" customWidth="1"/>
    <col min="10725" max="10725" width="18" style="89" customWidth="1"/>
    <col min="10726" max="10726" width="16.44140625" style="89" customWidth="1"/>
    <col min="10727" max="10727" width="4" style="89" customWidth="1"/>
    <col min="10728" max="10730" width="9.33203125" style="89" customWidth="1"/>
    <col min="10731" max="10731" width="22.44140625" style="89" customWidth="1"/>
    <col min="10732" max="10732" width="3.77734375" style="89" customWidth="1"/>
    <col min="10733" max="10733" width="16.44140625" style="89" customWidth="1"/>
    <col min="10734" max="10734" width="17.33203125" style="89" customWidth="1"/>
    <col min="10735" max="10738" width="16.44140625" style="89" customWidth="1"/>
    <col min="10739" max="10740" width="9.33203125" style="89" customWidth="1"/>
    <col min="10741" max="10741" width="18.77734375" style="89" customWidth="1"/>
    <col min="10742" max="10742" width="16.44140625" style="89" customWidth="1"/>
    <col min="10743" max="10743" width="17.77734375" style="89" customWidth="1"/>
    <col min="10744" max="10746" width="16.44140625" style="89" customWidth="1"/>
    <col min="10747" max="10747" width="17.77734375" style="89" bestFit="1" customWidth="1"/>
    <col min="10748" max="10748" width="16.44140625" style="89" customWidth="1"/>
    <col min="10749" max="10749" width="21" style="89" customWidth="1"/>
    <col min="10750" max="10750" width="16.44140625" style="89" customWidth="1"/>
    <col min="10751" max="10751" width="18.33203125" style="89" bestFit="1" customWidth="1"/>
    <col min="10752" max="10752" width="19.109375" style="89" customWidth="1"/>
    <col min="10753" max="10754" width="18.33203125" style="89" customWidth="1"/>
    <col min="10755" max="10755" width="8.77734375" style="89"/>
    <col min="10756" max="10757" width="16.77734375" style="89" customWidth="1"/>
    <col min="10758" max="10759" width="11.6640625" style="89" customWidth="1"/>
    <col min="10760" max="10760" width="8.77734375" style="89"/>
    <col min="10761" max="10761" width="18.33203125" style="89" customWidth="1"/>
    <col min="10762" max="10762" width="16.44140625" style="89" customWidth="1"/>
    <col min="10763" max="10763" width="9.44140625" style="89" bestFit="1" customWidth="1"/>
    <col min="10764" max="10764" width="17.6640625" style="89" customWidth="1"/>
    <col min="10765" max="10765" width="14.77734375" style="89" bestFit="1" customWidth="1"/>
    <col min="10766" max="10976" width="8.77734375" style="89"/>
    <col min="10977" max="10977" width="24.109375" style="89" customWidth="1"/>
    <col min="10978" max="10980" width="16.44140625" style="89" customWidth="1"/>
    <col min="10981" max="10981" width="18" style="89" customWidth="1"/>
    <col min="10982" max="10982" width="16.44140625" style="89" customWidth="1"/>
    <col min="10983" max="10983" width="4" style="89" customWidth="1"/>
    <col min="10984" max="10986" width="9.33203125" style="89" customWidth="1"/>
    <col min="10987" max="10987" width="22.44140625" style="89" customWidth="1"/>
    <col min="10988" max="10988" width="3.77734375" style="89" customWidth="1"/>
    <col min="10989" max="10989" width="16.44140625" style="89" customWidth="1"/>
    <col min="10990" max="10990" width="17.33203125" style="89" customWidth="1"/>
    <col min="10991" max="10994" width="16.44140625" style="89" customWidth="1"/>
    <col min="10995" max="10996" width="9.33203125" style="89" customWidth="1"/>
    <col min="10997" max="10997" width="18.77734375" style="89" customWidth="1"/>
    <col min="10998" max="10998" width="16.44140625" style="89" customWidth="1"/>
    <col min="10999" max="10999" width="17.77734375" style="89" customWidth="1"/>
    <col min="11000" max="11002" width="16.44140625" style="89" customWidth="1"/>
    <col min="11003" max="11003" width="17.77734375" style="89" bestFit="1" customWidth="1"/>
    <col min="11004" max="11004" width="16.44140625" style="89" customWidth="1"/>
    <col min="11005" max="11005" width="21" style="89" customWidth="1"/>
    <col min="11006" max="11006" width="16.44140625" style="89" customWidth="1"/>
    <col min="11007" max="11007" width="18.33203125" style="89" bestFit="1" customWidth="1"/>
    <col min="11008" max="11008" width="19.109375" style="89" customWidth="1"/>
    <col min="11009" max="11010" width="18.33203125" style="89" customWidth="1"/>
    <col min="11011" max="11011" width="8.77734375" style="89"/>
    <col min="11012" max="11013" width="16.77734375" style="89" customWidth="1"/>
    <col min="11014" max="11015" width="11.6640625" style="89" customWidth="1"/>
    <col min="11016" max="11016" width="8.77734375" style="89"/>
    <col min="11017" max="11017" width="18.33203125" style="89" customWidth="1"/>
    <col min="11018" max="11018" width="16.44140625" style="89" customWidth="1"/>
    <col min="11019" max="11019" width="9.44140625" style="89" bestFit="1" customWidth="1"/>
    <col min="11020" max="11020" width="17.6640625" style="89" customWidth="1"/>
    <col min="11021" max="11021" width="14.77734375" style="89" bestFit="1" customWidth="1"/>
    <col min="11022" max="11232" width="8.77734375" style="89"/>
    <col min="11233" max="11233" width="24.109375" style="89" customWidth="1"/>
    <col min="11234" max="11236" width="16.44140625" style="89" customWidth="1"/>
    <col min="11237" max="11237" width="18" style="89" customWidth="1"/>
    <col min="11238" max="11238" width="16.44140625" style="89" customWidth="1"/>
    <col min="11239" max="11239" width="4" style="89" customWidth="1"/>
    <col min="11240" max="11242" width="9.33203125" style="89" customWidth="1"/>
    <col min="11243" max="11243" width="22.44140625" style="89" customWidth="1"/>
    <col min="11244" max="11244" width="3.77734375" style="89" customWidth="1"/>
    <col min="11245" max="11245" width="16.44140625" style="89" customWidth="1"/>
    <col min="11246" max="11246" width="17.33203125" style="89" customWidth="1"/>
    <col min="11247" max="11250" width="16.44140625" style="89" customWidth="1"/>
    <col min="11251" max="11252" width="9.33203125" style="89" customWidth="1"/>
    <col min="11253" max="11253" width="18.77734375" style="89" customWidth="1"/>
    <col min="11254" max="11254" width="16.44140625" style="89" customWidth="1"/>
    <col min="11255" max="11255" width="17.77734375" style="89" customWidth="1"/>
    <col min="11256" max="11258" width="16.44140625" style="89" customWidth="1"/>
    <col min="11259" max="11259" width="17.77734375" style="89" bestFit="1" customWidth="1"/>
    <col min="11260" max="11260" width="16.44140625" style="89" customWidth="1"/>
    <col min="11261" max="11261" width="21" style="89" customWidth="1"/>
    <col min="11262" max="11262" width="16.44140625" style="89" customWidth="1"/>
    <col min="11263" max="11263" width="18.33203125" style="89" bestFit="1" customWidth="1"/>
    <col min="11264" max="11264" width="19.109375" style="89" customWidth="1"/>
    <col min="11265" max="11266" width="18.33203125" style="89" customWidth="1"/>
    <col min="11267" max="11267" width="8.77734375" style="89"/>
    <col min="11268" max="11269" width="16.77734375" style="89" customWidth="1"/>
    <col min="11270" max="11271" width="11.6640625" style="89" customWidth="1"/>
    <col min="11272" max="11272" width="8.77734375" style="89"/>
    <col min="11273" max="11273" width="18.33203125" style="89" customWidth="1"/>
    <col min="11274" max="11274" width="16.44140625" style="89" customWidth="1"/>
    <col min="11275" max="11275" width="9.44140625" style="89" bestFit="1" customWidth="1"/>
    <col min="11276" max="11276" width="17.6640625" style="89" customWidth="1"/>
    <col min="11277" max="11277" width="14.77734375" style="89" bestFit="1" customWidth="1"/>
    <col min="11278" max="11488" width="8.77734375" style="89"/>
    <col min="11489" max="11489" width="24.109375" style="89" customWidth="1"/>
    <col min="11490" max="11492" width="16.44140625" style="89" customWidth="1"/>
    <col min="11493" max="11493" width="18" style="89" customWidth="1"/>
    <col min="11494" max="11494" width="16.44140625" style="89" customWidth="1"/>
    <col min="11495" max="11495" width="4" style="89" customWidth="1"/>
    <col min="11496" max="11498" width="9.33203125" style="89" customWidth="1"/>
    <col min="11499" max="11499" width="22.44140625" style="89" customWidth="1"/>
    <col min="11500" max="11500" width="3.77734375" style="89" customWidth="1"/>
    <col min="11501" max="11501" width="16.44140625" style="89" customWidth="1"/>
    <col min="11502" max="11502" width="17.33203125" style="89" customWidth="1"/>
    <col min="11503" max="11506" width="16.44140625" style="89" customWidth="1"/>
    <col min="11507" max="11508" width="9.33203125" style="89" customWidth="1"/>
    <col min="11509" max="11509" width="18.77734375" style="89" customWidth="1"/>
    <col min="11510" max="11510" width="16.44140625" style="89" customWidth="1"/>
    <col min="11511" max="11511" width="17.77734375" style="89" customWidth="1"/>
    <col min="11512" max="11514" width="16.44140625" style="89" customWidth="1"/>
    <col min="11515" max="11515" width="17.77734375" style="89" bestFit="1" customWidth="1"/>
    <col min="11516" max="11516" width="16.44140625" style="89" customWidth="1"/>
    <col min="11517" max="11517" width="21" style="89" customWidth="1"/>
    <col min="11518" max="11518" width="16.44140625" style="89" customWidth="1"/>
    <col min="11519" max="11519" width="18.33203125" style="89" bestFit="1" customWidth="1"/>
    <col min="11520" max="11520" width="19.109375" style="89" customWidth="1"/>
    <col min="11521" max="11522" width="18.33203125" style="89" customWidth="1"/>
    <col min="11523" max="11523" width="8.77734375" style="89"/>
    <col min="11524" max="11525" width="16.77734375" style="89" customWidth="1"/>
    <col min="11526" max="11527" width="11.6640625" style="89" customWidth="1"/>
    <col min="11528" max="11528" width="8.77734375" style="89"/>
    <col min="11529" max="11529" width="18.33203125" style="89" customWidth="1"/>
    <col min="11530" max="11530" width="16.44140625" style="89" customWidth="1"/>
    <col min="11531" max="11531" width="9.44140625" style="89" bestFit="1" customWidth="1"/>
    <col min="11532" max="11532" width="17.6640625" style="89" customWidth="1"/>
    <col min="11533" max="11533" width="14.77734375" style="89" bestFit="1" customWidth="1"/>
    <col min="11534" max="11744" width="8.77734375" style="89"/>
    <col min="11745" max="11745" width="24.109375" style="89" customWidth="1"/>
    <col min="11746" max="11748" width="16.44140625" style="89" customWidth="1"/>
    <col min="11749" max="11749" width="18" style="89" customWidth="1"/>
    <col min="11750" max="11750" width="16.44140625" style="89" customWidth="1"/>
    <col min="11751" max="11751" width="4" style="89" customWidth="1"/>
    <col min="11752" max="11754" width="9.33203125" style="89" customWidth="1"/>
    <col min="11755" max="11755" width="22.44140625" style="89" customWidth="1"/>
    <col min="11756" max="11756" width="3.77734375" style="89" customWidth="1"/>
    <col min="11757" max="11757" width="16.44140625" style="89" customWidth="1"/>
    <col min="11758" max="11758" width="17.33203125" style="89" customWidth="1"/>
    <col min="11759" max="11762" width="16.44140625" style="89" customWidth="1"/>
    <col min="11763" max="11764" width="9.33203125" style="89" customWidth="1"/>
    <col min="11765" max="11765" width="18.77734375" style="89" customWidth="1"/>
    <col min="11766" max="11766" width="16.44140625" style="89" customWidth="1"/>
    <col min="11767" max="11767" width="17.77734375" style="89" customWidth="1"/>
    <col min="11768" max="11770" width="16.44140625" style="89" customWidth="1"/>
    <col min="11771" max="11771" width="17.77734375" style="89" bestFit="1" customWidth="1"/>
    <col min="11772" max="11772" width="16.44140625" style="89" customWidth="1"/>
    <col min="11773" max="11773" width="21" style="89" customWidth="1"/>
    <col min="11774" max="11774" width="16.44140625" style="89" customWidth="1"/>
    <col min="11775" max="11775" width="18.33203125" style="89" bestFit="1" customWidth="1"/>
    <col min="11776" max="11776" width="19.109375" style="89" customWidth="1"/>
    <col min="11777" max="11778" width="18.33203125" style="89" customWidth="1"/>
    <col min="11779" max="11779" width="8.77734375" style="89"/>
    <col min="11780" max="11781" width="16.77734375" style="89" customWidth="1"/>
    <col min="11782" max="11783" width="11.6640625" style="89" customWidth="1"/>
    <col min="11784" max="11784" width="8.77734375" style="89"/>
    <col min="11785" max="11785" width="18.33203125" style="89" customWidth="1"/>
    <col min="11786" max="11786" width="16.44140625" style="89" customWidth="1"/>
    <col min="11787" max="11787" width="9.44140625" style="89" bestFit="1" customWidth="1"/>
    <col min="11788" max="11788" width="17.6640625" style="89" customWidth="1"/>
    <col min="11789" max="11789" width="14.77734375" style="89" bestFit="1" customWidth="1"/>
    <col min="11790" max="12000" width="8.77734375" style="89"/>
    <col min="12001" max="12001" width="24.109375" style="89" customWidth="1"/>
    <col min="12002" max="12004" width="16.44140625" style="89" customWidth="1"/>
    <col min="12005" max="12005" width="18" style="89" customWidth="1"/>
    <col min="12006" max="12006" width="16.44140625" style="89" customWidth="1"/>
    <col min="12007" max="12007" width="4" style="89" customWidth="1"/>
    <col min="12008" max="12010" width="9.33203125" style="89" customWidth="1"/>
    <col min="12011" max="12011" width="22.44140625" style="89" customWidth="1"/>
    <col min="12012" max="12012" width="3.77734375" style="89" customWidth="1"/>
    <col min="12013" max="12013" width="16.44140625" style="89" customWidth="1"/>
    <col min="12014" max="12014" width="17.33203125" style="89" customWidth="1"/>
    <col min="12015" max="12018" width="16.44140625" style="89" customWidth="1"/>
    <col min="12019" max="12020" width="9.33203125" style="89" customWidth="1"/>
    <col min="12021" max="12021" width="18.77734375" style="89" customWidth="1"/>
    <col min="12022" max="12022" width="16.44140625" style="89" customWidth="1"/>
    <col min="12023" max="12023" width="17.77734375" style="89" customWidth="1"/>
    <col min="12024" max="12026" width="16.44140625" style="89" customWidth="1"/>
    <col min="12027" max="12027" width="17.77734375" style="89" bestFit="1" customWidth="1"/>
    <col min="12028" max="12028" width="16.44140625" style="89" customWidth="1"/>
    <col min="12029" max="12029" width="21" style="89" customWidth="1"/>
    <col min="12030" max="12030" width="16.44140625" style="89" customWidth="1"/>
    <col min="12031" max="12031" width="18.33203125" style="89" bestFit="1" customWidth="1"/>
    <col min="12032" max="12032" width="19.109375" style="89" customWidth="1"/>
    <col min="12033" max="12034" width="18.33203125" style="89" customWidth="1"/>
    <col min="12035" max="12035" width="8.77734375" style="89"/>
    <col min="12036" max="12037" width="16.77734375" style="89" customWidth="1"/>
    <col min="12038" max="12039" width="11.6640625" style="89" customWidth="1"/>
    <col min="12040" max="12040" width="8.77734375" style="89"/>
    <col min="12041" max="12041" width="18.33203125" style="89" customWidth="1"/>
    <col min="12042" max="12042" width="16.44140625" style="89" customWidth="1"/>
    <col min="12043" max="12043" width="9.44140625" style="89" bestFit="1" customWidth="1"/>
    <col min="12044" max="12044" width="17.6640625" style="89" customWidth="1"/>
    <col min="12045" max="12045" width="14.77734375" style="89" bestFit="1" customWidth="1"/>
    <col min="12046" max="12256" width="8.77734375" style="89"/>
    <col min="12257" max="12257" width="24.109375" style="89" customWidth="1"/>
    <col min="12258" max="12260" width="16.44140625" style="89" customWidth="1"/>
    <col min="12261" max="12261" width="18" style="89" customWidth="1"/>
    <col min="12262" max="12262" width="16.44140625" style="89" customWidth="1"/>
    <col min="12263" max="12263" width="4" style="89" customWidth="1"/>
    <col min="12264" max="12266" width="9.33203125" style="89" customWidth="1"/>
    <col min="12267" max="12267" width="22.44140625" style="89" customWidth="1"/>
    <col min="12268" max="12268" width="3.77734375" style="89" customWidth="1"/>
    <col min="12269" max="12269" width="16.44140625" style="89" customWidth="1"/>
    <col min="12270" max="12270" width="17.33203125" style="89" customWidth="1"/>
    <col min="12271" max="12274" width="16.44140625" style="89" customWidth="1"/>
    <col min="12275" max="12276" width="9.33203125" style="89" customWidth="1"/>
    <col min="12277" max="12277" width="18.77734375" style="89" customWidth="1"/>
    <col min="12278" max="12278" width="16.44140625" style="89" customWidth="1"/>
    <col min="12279" max="12279" width="17.77734375" style="89" customWidth="1"/>
    <col min="12280" max="12282" width="16.44140625" style="89" customWidth="1"/>
    <col min="12283" max="12283" width="17.77734375" style="89" bestFit="1" customWidth="1"/>
    <col min="12284" max="12284" width="16.44140625" style="89" customWidth="1"/>
    <col min="12285" max="12285" width="21" style="89" customWidth="1"/>
    <col min="12286" max="12286" width="16.44140625" style="89" customWidth="1"/>
    <col min="12287" max="12287" width="18.33203125" style="89" bestFit="1" customWidth="1"/>
    <col min="12288" max="12288" width="19.109375" style="89" customWidth="1"/>
    <col min="12289" max="12290" width="18.33203125" style="89" customWidth="1"/>
    <col min="12291" max="12291" width="8.77734375" style="89"/>
    <col min="12292" max="12293" width="16.77734375" style="89" customWidth="1"/>
    <col min="12294" max="12295" width="11.6640625" style="89" customWidth="1"/>
    <col min="12296" max="12296" width="8.77734375" style="89"/>
    <col min="12297" max="12297" width="18.33203125" style="89" customWidth="1"/>
    <col min="12298" max="12298" width="16.44140625" style="89" customWidth="1"/>
    <col min="12299" max="12299" width="9.44140625" style="89" bestFit="1" customWidth="1"/>
    <col min="12300" max="12300" width="17.6640625" style="89" customWidth="1"/>
    <col min="12301" max="12301" width="14.77734375" style="89" bestFit="1" customWidth="1"/>
    <col min="12302" max="12512" width="8.77734375" style="89"/>
    <col min="12513" max="12513" width="24.109375" style="89" customWidth="1"/>
    <col min="12514" max="12516" width="16.44140625" style="89" customWidth="1"/>
    <col min="12517" max="12517" width="18" style="89" customWidth="1"/>
    <col min="12518" max="12518" width="16.44140625" style="89" customWidth="1"/>
    <col min="12519" max="12519" width="4" style="89" customWidth="1"/>
    <col min="12520" max="12522" width="9.33203125" style="89" customWidth="1"/>
    <col min="12523" max="12523" width="22.44140625" style="89" customWidth="1"/>
    <col min="12524" max="12524" width="3.77734375" style="89" customWidth="1"/>
    <col min="12525" max="12525" width="16.44140625" style="89" customWidth="1"/>
    <col min="12526" max="12526" width="17.33203125" style="89" customWidth="1"/>
    <col min="12527" max="12530" width="16.44140625" style="89" customWidth="1"/>
    <col min="12531" max="12532" width="9.33203125" style="89" customWidth="1"/>
    <col min="12533" max="12533" width="18.77734375" style="89" customWidth="1"/>
    <col min="12534" max="12534" width="16.44140625" style="89" customWidth="1"/>
    <col min="12535" max="12535" width="17.77734375" style="89" customWidth="1"/>
    <col min="12536" max="12538" width="16.44140625" style="89" customWidth="1"/>
    <col min="12539" max="12539" width="17.77734375" style="89" bestFit="1" customWidth="1"/>
    <col min="12540" max="12540" width="16.44140625" style="89" customWidth="1"/>
    <col min="12541" max="12541" width="21" style="89" customWidth="1"/>
    <col min="12542" max="12542" width="16.44140625" style="89" customWidth="1"/>
    <col min="12543" max="12543" width="18.33203125" style="89" bestFit="1" customWidth="1"/>
    <col min="12544" max="12544" width="19.109375" style="89" customWidth="1"/>
    <col min="12545" max="12546" width="18.33203125" style="89" customWidth="1"/>
    <col min="12547" max="12547" width="8.77734375" style="89"/>
    <col min="12548" max="12549" width="16.77734375" style="89" customWidth="1"/>
    <col min="12550" max="12551" width="11.6640625" style="89" customWidth="1"/>
    <col min="12552" max="12552" width="8.77734375" style="89"/>
    <col min="12553" max="12553" width="18.33203125" style="89" customWidth="1"/>
    <col min="12554" max="12554" width="16.44140625" style="89" customWidth="1"/>
    <col min="12555" max="12555" width="9.44140625" style="89" bestFit="1" customWidth="1"/>
    <col min="12556" max="12556" width="17.6640625" style="89" customWidth="1"/>
    <col min="12557" max="12557" width="14.77734375" style="89" bestFit="1" customWidth="1"/>
    <col min="12558" max="12768" width="8.77734375" style="89"/>
    <col min="12769" max="12769" width="24.109375" style="89" customWidth="1"/>
    <col min="12770" max="12772" width="16.44140625" style="89" customWidth="1"/>
    <col min="12773" max="12773" width="18" style="89" customWidth="1"/>
    <col min="12774" max="12774" width="16.44140625" style="89" customWidth="1"/>
    <col min="12775" max="12775" width="4" style="89" customWidth="1"/>
    <col min="12776" max="12778" width="9.33203125" style="89" customWidth="1"/>
    <col min="12779" max="12779" width="22.44140625" style="89" customWidth="1"/>
    <col min="12780" max="12780" width="3.77734375" style="89" customWidth="1"/>
    <col min="12781" max="12781" width="16.44140625" style="89" customWidth="1"/>
    <col min="12782" max="12782" width="17.33203125" style="89" customWidth="1"/>
    <col min="12783" max="12786" width="16.44140625" style="89" customWidth="1"/>
    <col min="12787" max="12788" width="9.33203125" style="89" customWidth="1"/>
    <col min="12789" max="12789" width="18.77734375" style="89" customWidth="1"/>
    <col min="12790" max="12790" width="16.44140625" style="89" customWidth="1"/>
    <col min="12791" max="12791" width="17.77734375" style="89" customWidth="1"/>
    <col min="12792" max="12794" width="16.44140625" style="89" customWidth="1"/>
    <col min="12795" max="12795" width="17.77734375" style="89" bestFit="1" customWidth="1"/>
    <col min="12796" max="12796" width="16.44140625" style="89" customWidth="1"/>
    <col min="12797" max="12797" width="21" style="89" customWidth="1"/>
    <col min="12798" max="12798" width="16.44140625" style="89" customWidth="1"/>
    <col min="12799" max="12799" width="18.33203125" style="89" bestFit="1" customWidth="1"/>
    <col min="12800" max="12800" width="19.109375" style="89" customWidth="1"/>
    <col min="12801" max="12802" width="18.33203125" style="89" customWidth="1"/>
    <col min="12803" max="12803" width="8.77734375" style="89"/>
    <col min="12804" max="12805" width="16.77734375" style="89" customWidth="1"/>
    <col min="12806" max="12807" width="11.6640625" style="89" customWidth="1"/>
    <col min="12808" max="12808" width="8.77734375" style="89"/>
    <col min="12809" max="12809" width="18.33203125" style="89" customWidth="1"/>
    <col min="12810" max="12810" width="16.44140625" style="89" customWidth="1"/>
    <col min="12811" max="12811" width="9.44140625" style="89" bestFit="1" customWidth="1"/>
    <col min="12812" max="12812" width="17.6640625" style="89" customWidth="1"/>
    <col min="12813" max="12813" width="14.77734375" style="89" bestFit="1" customWidth="1"/>
    <col min="12814" max="13024" width="8.77734375" style="89"/>
    <col min="13025" max="13025" width="24.109375" style="89" customWidth="1"/>
    <col min="13026" max="13028" width="16.44140625" style="89" customWidth="1"/>
    <col min="13029" max="13029" width="18" style="89" customWidth="1"/>
    <col min="13030" max="13030" width="16.44140625" style="89" customWidth="1"/>
    <col min="13031" max="13031" width="4" style="89" customWidth="1"/>
    <col min="13032" max="13034" width="9.33203125" style="89" customWidth="1"/>
    <col min="13035" max="13035" width="22.44140625" style="89" customWidth="1"/>
    <col min="13036" max="13036" width="3.77734375" style="89" customWidth="1"/>
    <col min="13037" max="13037" width="16.44140625" style="89" customWidth="1"/>
    <col min="13038" max="13038" width="17.33203125" style="89" customWidth="1"/>
    <col min="13039" max="13042" width="16.44140625" style="89" customWidth="1"/>
    <col min="13043" max="13044" width="9.33203125" style="89" customWidth="1"/>
    <col min="13045" max="13045" width="18.77734375" style="89" customWidth="1"/>
    <col min="13046" max="13046" width="16.44140625" style="89" customWidth="1"/>
    <col min="13047" max="13047" width="17.77734375" style="89" customWidth="1"/>
    <col min="13048" max="13050" width="16.44140625" style="89" customWidth="1"/>
    <col min="13051" max="13051" width="17.77734375" style="89" bestFit="1" customWidth="1"/>
    <col min="13052" max="13052" width="16.44140625" style="89" customWidth="1"/>
    <col min="13053" max="13053" width="21" style="89" customWidth="1"/>
    <col min="13054" max="13054" width="16.44140625" style="89" customWidth="1"/>
    <col min="13055" max="13055" width="18.33203125" style="89" bestFit="1" customWidth="1"/>
    <col min="13056" max="13056" width="19.109375" style="89" customWidth="1"/>
    <col min="13057" max="13058" width="18.33203125" style="89" customWidth="1"/>
    <col min="13059" max="13059" width="8.77734375" style="89"/>
    <col min="13060" max="13061" width="16.77734375" style="89" customWidth="1"/>
    <col min="13062" max="13063" width="11.6640625" style="89" customWidth="1"/>
    <col min="13064" max="13064" width="8.77734375" style="89"/>
    <col min="13065" max="13065" width="18.33203125" style="89" customWidth="1"/>
    <col min="13066" max="13066" width="16.44140625" style="89" customWidth="1"/>
    <col min="13067" max="13067" width="9.44140625" style="89" bestFit="1" customWidth="1"/>
    <col min="13068" max="13068" width="17.6640625" style="89" customWidth="1"/>
    <col min="13069" max="13069" width="14.77734375" style="89" bestFit="1" customWidth="1"/>
    <col min="13070" max="13280" width="8.77734375" style="89"/>
    <col min="13281" max="13281" width="24.109375" style="89" customWidth="1"/>
    <col min="13282" max="13284" width="16.44140625" style="89" customWidth="1"/>
    <col min="13285" max="13285" width="18" style="89" customWidth="1"/>
    <col min="13286" max="13286" width="16.44140625" style="89" customWidth="1"/>
    <col min="13287" max="13287" width="4" style="89" customWidth="1"/>
    <col min="13288" max="13290" width="9.33203125" style="89" customWidth="1"/>
    <col min="13291" max="13291" width="22.44140625" style="89" customWidth="1"/>
    <col min="13292" max="13292" width="3.77734375" style="89" customWidth="1"/>
    <col min="13293" max="13293" width="16.44140625" style="89" customWidth="1"/>
    <col min="13294" max="13294" width="17.33203125" style="89" customWidth="1"/>
    <col min="13295" max="13298" width="16.44140625" style="89" customWidth="1"/>
    <col min="13299" max="13300" width="9.33203125" style="89" customWidth="1"/>
    <col min="13301" max="13301" width="18.77734375" style="89" customWidth="1"/>
    <col min="13302" max="13302" width="16.44140625" style="89" customWidth="1"/>
    <col min="13303" max="13303" width="17.77734375" style="89" customWidth="1"/>
    <col min="13304" max="13306" width="16.44140625" style="89" customWidth="1"/>
    <col min="13307" max="13307" width="17.77734375" style="89" bestFit="1" customWidth="1"/>
    <col min="13308" max="13308" width="16.44140625" style="89" customWidth="1"/>
    <col min="13309" max="13309" width="21" style="89" customWidth="1"/>
    <col min="13310" max="13310" width="16.44140625" style="89" customWidth="1"/>
    <col min="13311" max="13311" width="18.33203125" style="89" bestFit="1" customWidth="1"/>
    <col min="13312" max="13312" width="19.109375" style="89" customWidth="1"/>
    <col min="13313" max="13314" width="18.33203125" style="89" customWidth="1"/>
    <col min="13315" max="13315" width="8.77734375" style="89"/>
    <col min="13316" max="13317" width="16.77734375" style="89" customWidth="1"/>
    <col min="13318" max="13319" width="11.6640625" style="89" customWidth="1"/>
    <col min="13320" max="13320" width="8.77734375" style="89"/>
    <col min="13321" max="13321" width="18.33203125" style="89" customWidth="1"/>
    <col min="13322" max="13322" width="16.44140625" style="89" customWidth="1"/>
    <col min="13323" max="13323" width="9.44140625" style="89" bestFit="1" customWidth="1"/>
    <col min="13324" max="13324" width="17.6640625" style="89" customWidth="1"/>
    <col min="13325" max="13325" width="14.77734375" style="89" bestFit="1" customWidth="1"/>
    <col min="13326" max="13536" width="8.77734375" style="89"/>
    <col min="13537" max="13537" width="24.109375" style="89" customWidth="1"/>
    <col min="13538" max="13540" width="16.44140625" style="89" customWidth="1"/>
    <col min="13541" max="13541" width="18" style="89" customWidth="1"/>
    <col min="13542" max="13542" width="16.44140625" style="89" customWidth="1"/>
    <col min="13543" max="13543" width="4" style="89" customWidth="1"/>
    <col min="13544" max="13546" width="9.33203125" style="89" customWidth="1"/>
    <col min="13547" max="13547" width="22.44140625" style="89" customWidth="1"/>
    <col min="13548" max="13548" width="3.77734375" style="89" customWidth="1"/>
    <col min="13549" max="13549" width="16.44140625" style="89" customWidth="1"/>
    <col min="13550" max="13550" width="17.33203125" style="89" customWidth="1"/>
    <col min="13551" max="13554" width="16.44140625" style="89" customWidth="1"/>
    <col min="13555" max="13556" width="9.33203125" style="89" customWidth="1"/>
    <col min="13557" max="13557" width="18.77734375" style="89" customWidth="1"/>
    <col min="13558" max="13558" width="16.44140625" style="89" customWidth="1"/>
    <col min="13559" max="13559" width="17.77734375" style="89" customWidth="1"/>
    <col min="13560" max="13562" width="16.44140625" style="89" customWidth="1"/>
    <col min="13563" max="13563" width="17.77734375" style="89" bestFit="1" customWidth="1"/>
    <col min="13564" max="13564" width="16.44140625" style="89" customWidth="1"/>
    <col min="13565" max="13565" width="21" style="89" customWidth="1"/>
    <col min="13566" max="13566" width="16.44140625" style="89" customWidth="1"/>
    <col min="13567" max="13567" width="18.33203125" style="89" bestFit="1" customWidth="1"/>
    <col min="13568" max="13568" width="19.109375" style="89" customWidth="1"/>
    <col min="13569" max="13570" width="18.33203125" style="89" customWidth="1"/>
    <col min="13571" max="13571" width="8.77734375" style="89"/>
    <col min="13572" max="13573" width="16.77734375" style="89" customWidth="1"/>
    <col min="13574" max="13575" width="11.6640625" style="89" customWidth="1"/>
    <col min="13576" max="13576" width="8.77734375" style="89"/>
    <col min="13577" max="13577" width="18.33203125" style="89" customWidth="1"/>
    <col min="13578" max="13578" width="16.44140625" style="89" customWidth="1"/>
    <col min="13579" max="13579" width="9.44140625" style="89" bestFit="1" customWidth="1"/>
    <col min="13580" max="13580" width="17.6640625" style="89" customWidth="1"/>
    <col min="13581" max="13581" width="14.77734375" style="89" bestFit="1" customWidth="1"/>
    <col min="13582" max="13792" width="8.77734375" style="89"/>
    <col min="13793" max="13793" width="24.109375" style="89" customWidth="1"/>
    <col min="13794" max="13796" width="16.44140625" style="89" customWidth="1"/>
    <col min="13797" max="13797" width="18" style="89" customWidth="1"/>
    <col min="13798" max="13798" width="16.44140625" style="89" customWidth="1"/>
    <col min="13799" max="13799" width="4" style="89" customWidth="1"/>
    <col min="13800" max="13802" width="9.33203125" style="89" customWidth="1"/>
    <col min="13803" max="13803" width="22.44140625" style="89" customWidth="1"/>
    <col min="13804" max="13804" width="3.77734375" style="89" customWidth="1"/>
    <col min="13805" max="13805" width="16.44140625" style="89" customWidth="1"/>
    <col min="13806" max="13806" width="17.33203125" style="89" customWidth="1"/>
    <col min="13807" max="13810" width="16.44140625" style="89" customWidth="1"/>
    <col min="13811" max="13812" width="9.33203125" style="89" customWidth="1"/>
    <col min="13813" max="13813" width="18.77734375" style="89" customWidth="1"/>
    <col min="13814" max="13814" width="16.44140625" style="89" customWidth="1"/>
    <col min="13815" max="13815" width="17.77734375" style="89" customWidth="1"/>
    <col min="13816" max="13818" width="16.44140625" style="89" customWidth="1"/>
    <col min="13819" max="13819" width="17.77734375" style="89" bestFit="1" customWidth="1"/>
    <col min="13820" max="13820" width="16.44140625" style="89" customWidth="1"/>
    <col min="13821" max="13821" width="21" style="89" customWidth="1"/>
    <col min="13822" max="13822" width="16.44140625" style="89" customWidth="1"/>
    <col min="13823" max="13823" width="18.33203125" style="89" bestFit="1" customWidth="1"/>
    <col min="13824" max="13824" width="19.109375" style="89" customWidth="1"/>
    <col min="13825" max="13826" width="18.33203125" style="89" customWidth="1"/>
    <col min="13827" max="13827" width="8.77734375" style="89"/>
    <col min="13828" max="13829" width="16.77734375" style="89" customWidth="1"/>
    <col min="13830" max="13831" width="11.6640625" style="89" customWidth="1"/>
    <col min="13832" max="13832" width="8.77734375" style="89"/>
    <col min="13833" max="13833" width="18.33203125" style="89" customWidth="1"/>
    <col min="13834" max="13834" width="16.44140625" style="89" customWidth="1"/>
    <col min="13835" max="13835" width="9.44140625" style="89" bestFit="1" customWidth="1"/>
    <col min="13836" max="13836" width="17.6640625" style="89" customWidth="1"/>
    <col min="13837" max="13837" width="14.77734375" style="89" bestFit="1" customWidth="1"/>
    <col min="13838" max="14048" width="8.77734375" style="89"/>
    <col min="14049" max="14049" width="24.109375" style="89" customWidth="1"/>
    <col min="14050" max="14052" width="16.44140625" style="89" customWidth="1"/>
    <col min="14053" max="14053" width="18" style="89" customWidth="1"/>
    <col min="14054" max="14054" width="16.44140625" style="89" customWidth="1"/>
    <col min="14055" max="14055" width="4" style="89" customWidth="1"/>
    <col min="14056" max="14058" width="9.33203125" style="89" customWidth="1"/>
    <col min="14059" max="14059" width="22.44140625" style="89" customWidth="1"/>
    <col min="14060" max="14060" width="3.77734375" style="89" customWidth="1"/>
    <col min="14061" max="14061" width="16.44140625" style="89" customWidth="1"/>
    <col min="14062" max="14062" width="17.33203125" style="89" customWidth="1"/>
    <col min="14063" max="14066" width="16.44140625" style="89" customWidth="1"/>
    <col min="14067" max="14068" width="9.33203125" style="89" customWidth="1"/>
    <col min="14069" max="14069" width="18.77734375" style="89" customWidth="1"/>
    <col min="14070" max="14070" width="16.44140625" style="89" customWidth="1"/>
    <col min="14071" max="14071" width="17.77734375" style="89" customWidth="1"/>
    <col min="14072" max="14074" width="16.44140625" style="89" customWidth="1"/>
    <col min="14075" max="14075" width="17.77734375" style="89" bestFit="1" customWidth="1"/>
    <col min="14076" max="14076" width="16.44140625" style="89" customWidth="1"/>
    <col min="14077" max="14077" width="21" style="89" customWidth="1"/>
    <col min="14078" max="14078" width="16.44140625" style="89" customWidth="1"/>
    <col min="14079" max="14079" width="18.33203125" style="89" bestFit="1" customWidth="1"/>
    <col min="14080" max="14080" width="19.109375" style="89" customWidth="1"/>
    <col min="14081" max="14082" width="18.33203125" style="89" customWidth="1"/>
    <col min="14083" max="14083" width="8.77734375" style="89"/>
    <col min="14084" max="14085" width="16.77734375" style="89" customWidth="1"/>
    <col min="14086" max="14087" width="11.6640625" style="89" customWidth="1"/>
    <col min="14088" max="14088" width="8.77734375" style="89"/>
    <col min="14089" max="14089" width="18.33203125" style="89" customWidth="1"/>
    <col min="14090" max="14090" width="16.44140625" style="89" customWidth="1"/>
    <col min="14091" max="14091" width="9.44140625" style="89" bestFit="1" customWidth="1"/>
    <col min="14092" max="14092" width="17.6640625" style="89" customWidth="1"/>
    <col min="14093" max="14093" width="14.77734375" style="89" bestFit="1" customWidth="1"/>
    <col min="14094" max="14304" width="8.77734375" style="89"/>
    <col min="14305" max="14305" width="24.109375" style="89" customWidth="1"/>
    <col min="14306" max="14308" width="16.44140625" style="89" customWidth="1"/>
    <col min="14309" max="14309" width="18" style="89" customWidth="1"/>
    <col min="14310" max="14310" width="16.44140625" style="89" customWidth="1"/>
    <col min="14311" max="14311" width="4" style="89" customWidth="1"/>
    <col min="14312" max="14314" width="9.33203125" style="89" customWidth="1"/>
    <col min="14315" max="14315" width="22.44140625" style="89" customWidth="1"/>
    <col min="14316" max="14316" width="3.77734375" style="89" customWidth="1"/>
    <col min="14317" max="14317" width="16.44140625" style="89" customWidth="1"/>
    <col min="14318" max="14318" width="17.33203125" style="89" customWidth="1"/>
    <col min="14319" max="14322" width="16.44140625" style="89" customWidth="1"/>
    <col min="14323" max="14324" width="9.33203125" style="89" customWidth="1"/>
    <col min="14325" max="14325" width="18.77734375" style="89" customWidth="1"/>
    <col min="14326" max="14326" width="16.44140625" style="89" customWidth="1"/>
    <col min="14327" max="14327" width="17.77734375" style="89" customWidth="1"/>
    <col min="14328" max="14330" width="16.44140625" style="89" customWidth="1"/>
    <col min="14331" max="14331" width="17.77734375" style="89" bestFit="1" customWidth="1"/>
    <col min="14332" max="14332" width="16.44140625" style="89" customWidth="1"/>
    <col min="14333" max="14333" width="21" style="89" customWidth="1"/>
    <col min="14334" max="14334" width="16.44140625" style="89" customWidth="1"/>
    <col min="14335" max="14335" width="18.33203125" style="89" bestFit="1" customWidth="1"/>
    <col min="14336" max="14336" width="19.109375" style="89" customWidth="1"/>
    <col min="14337" max="14338" width="18.33203125" style="89" customWidth="1"/>
    <col min="14339" max="14339" width="8.77734375" style="89"/>
    <col min="14340" max="14341" width="16.77734375" style="89" customWidth="1"/>
    <col min="14342" max="14343" width="11.6640625" style="89" customWidth="1"/>
    <col min="14344" max="14344" width="8.77734375" style="89"/>
    <col min="14345" max="14345" width="18.33203125" style="89" customWidth="1"/>
    <col min="14346" max="14346" width="16.44140625" style="89" customWidth="1"/>
    <col min="14347" max="14347" width="9.44140625" style="89" bestFit="1" customWidth="1"/>
    <col min="14348" max="14348" width="17.6640625" style="89" customWidth="1"/>
    <col min="14349" max="14349" width="14.77734375" style="89" bestFit="1" customWidth="1"/>
    <col min="14350" max="14560" width="8.77734375" style="89"/>
    <col min="14561" max="14561" width="24.109375" style="89" customWidth="1"/>
    <col min="14562" max="14564" width="16.44140625" style="89" customWidth="1"/>
    <col min="14565" max="14565" width="18" style="89" customWidth="1"/>
    <col min="14566" max="14566" width="16.44140625" style="89" customWidth="1"/>
    <col min="14567" max="14567" width="4" style="89" customWidth="1"/>
    <col min="14568" max="14570" width="9.33203125" style="89" customWidth="1"/>
    <col min="14571" max="14571" width="22.44140625" style="89" customWidth="1"/>
    <col min="14572" max="14572" width="3.77734375" style="89" customWidth="1"/>
    <col min="14573" max="14573" width="16.44140625" style="89" customWidth="1"/>
    <col min="14574" max="14574" width="17.33203125" style="89" customWidth="1"/>
    <col min="14575" max="14578" width="16.44140625" style="89" customWidth="1"/>
    <col min="14579" max="14580" width="9.33203125" style="89" customWidth="1"/>
    <col min="14581" max="14581" width="18.77734375" style="89" customWidth="1"/>
    <col min="14582" max="14582" width="16.44140625" style="89" customWidth="1"/>
    <col min="14583" max="14583" width="17.77734375" style="89" customWidth="1"/>
    <col min="14584" max="14586" width="16.44140625" style="89" customWidth="1"/>
    <col min="14587" max="14587" width="17.77734375" style="89" bestFit="1" customWidth="1"/>
    <col min="14588" max="14588" width="16.44140625" style="89" customWidth="1"/>
    <col min="14589" max="14589" width="21" style="89" customWidth="1"/>
    <col min="14590" max="14590" width="16.44140625" style="89" customWidth="1"/>
    <col min="14591" max="14591" width="18.33203125" style="89" bestFit="1" customWidth="1"/>
    <col min="14592" max="14592" width="19.109375" style="89" customWidth="1"/>
    <col min="14593" max="14594" width="18.33203125" style="89" customWidth="1"/>
    <col min="14595" max="14595" width="8.77734375" style="89"/>
    <col min="14596" max="14597" width="16.77734375" style="89" customWidth="1"/>
    <col min="14598" max="14599" width="11.6640625" style="89" customWidth="1"/>
    <col min="14600" max="14600" width="8.77734375" style="89"/>
    <col min="14601" max="14601" width="18.33203125" style="89" customWidth="1"/>
    <col min="14602" max="14602" width="16.44140625" style="89" customWidth="1"/>
    <col min="14603" max="14603" width="9.44140625" style="89" bestFit="1" customWidth="1"/>
    <col min="14604" max="14604" width="17.6640625" style="89" customWidth="1"/>
    <col min="14605" max="14605" width="14.77734375" style="89" bestFit="1" customWidth="1"/>
    <col min="14606" max="14816" width="8.77734375" style="89"/>
    <col min="14817" max="14817" width="24.109375" style="89" customWidth="1"/>
    <col min="14818" max="14820" width="16.44140625" style="89" customWidth="1"/>
    <col min="14821" max="14821" width="18" style="89" customWidth="1"/>
    <col min="14822" max="14822" width="16.44140625" style="89" customWidth="1"/>
    <col min="14823" max="14823" width="4" style="89" customWidth="1"/>
    <col min="14824" max="14826" width="9.33203125" style="89" customWidth="1"/>
    <col min="14827" max="14827" width="22.44140625" style="89" customWidth="1"/>
    <col min="14828" max="14828" width="3.77734375" style="89" customWidth="1"/>
    <col min="14829" max="14829" width="16.44140625" style="89" customWidth="1"/>
    <col min="14830" max="14830" width="17.33203125" style="89" customWidth="1"/>
    <col min="14831" max="14834" width="16.44140625" style="89" customWidth="1"/>
    <col min="14835" max="14836" width="9.33203125" style="89" customWidth="1"/>
    <col min="14837" max="14837" width="18.77734375" style="89" customWidth="1"/>
    <col min="14838" max="14838" width="16.44140625" style="89" customWidth="1"/>
    <col min="14839" max="14839" width="17.77734375" style="89" customWidth="1"/>
    <col min="14840" max="14842" width="16.44140625" style="89" customWidth="1"/>
    <col min="14843" max="14843" width="17.77734375" style="89" bestFit="1" customWidth="1"/>
    <col min="14844" max="14844" width="16.44140625" style="89" customWidth="1"/>
    <col min="14845" max="14845" width="21" style="89" customWidth="1"/>
    <col min="14846" max="14846" width="16.44140625" style="89" customWidth="1"/>
    <col min="14847" max="14847" width="18.33203125" style="89" bestFit="1" customWidth="1"/>
    <col min="14848" max="14848" width="19.109375" style="89" customWidth="1"/>
    <col min="14849" max="14850" width="18.33203125" style="89" customWidth="1"/>
    <col min="14851" max="14851" width="8.77734375" style="89"/>
    <col min="14852" max="14853" width="16.77734375" style="89" customWidth="1"/>
    <col min="14854" max="14855" width="11.6640625" style="89" customWidth="1"/>
    <col min="14856" max="14856" width="8.77734375" style="89"/>
    <col min="14857" max="14857" width="18.33203125" style="89" customWidth="1"/>
    <col min="14858" max="14858" width="16.44140625" style="89" customWidth="1"/>
    <col min="14859" max="14859" width="9.44140625" style="89" bestFit="1" customWidth="1"/>
    <col min="14860" max="14860" width="17.6640625" style="89" customWidth="1"/>
    <col min="14861" max="14861" width="14.77734375" style="89" bestFit="1" customWidth="1"/>
    <col min="14862" max="15072" width="8.77734375" style="89"/>
    <col min="15073" max="15073" width="24.109375" style="89" customWidth="1"/>
    <col min="15074" max="15076" width="16.44140625" style="89" customWidth="1"/>
    <col min="15077" max="15077" width="18" style="89" customWidth="1"/>
    <col min="15078" max="15078" width="16.44140625" style="89" customWidth="1"/>
    <col min="15079" max="15079" width="4" style="89" customWidth="1"/>
    <col min="15080" max="15082" width="9.33203125" style="89" customWidth="1"/>
    <col min="15083" max="15083" width="22.44140625" style="89" customWidth="1"/>
    <col min="15084" max="15084" width="3.77734375" style="89" customWidth="1"/>
    <col min="15085" max="15085" width="16.44140625" style="89" customWidth="1"/>
    <col min="15086" max="15086" width="17.33203125" style="89" customWidth="1"/>
    <col min="15087" max="15090" width="16.44140625" style="89" customWidth="1"/>
    <col min="15091" max="15092" width="9.33203125" style="89" customWidth="1"/>
    <col min="15093" max="15093" width="18.77734375" style="89" customWidth="1"/>
    <col min="15094" max="15094" width="16.44140625" style="89" customWidth="1"/>
    <col min="15095" max="15095" width="17.77734375" style="89" customWidth="1"/>
    <col min="15096" max="15098" width="16.44140625" style="89" customWidth="1"/>
    <col min="15099" max="15099" width="17.77734375" style="89" bestFit="1" customWidth="1"/>
    <col min="15100" max="15100" width="16.44140625" style="89" customWidth="1"/>
    <col min="15101" max="15101" width="21" style="89" customWidth="1"/>
    <col min="15102" max="15102" width="16.44140625" style="89" customWidth="1"/>
    <col min="15103" max="15103" width="18.33203125" style="89" bestFit="1" customWidth="1"/>
    <col min="15104" max="15104" width="19.109375" style="89" customWidth="1"/>
    <col min="15105" max="15106" width="18.33203125" style="89" customWidth="1"/>
    <col min="15107" max="15107" width="8.77734375" style="89"/>
    <col min="15108" max="15109" width="16.77734375" style="89" customWidth="1"/>
    <col min="15110" max="15111" width="11.6640625" style="89" customWidth="1"/>
    <col min="15112" max="15112" width="8.77734375" style="89"/>
    <col min="15113" max="15113" width="18.33203125" style="89" customWidth="1"/>
    <col min="15114" max="15114" width="16.44140625" style="89" customWidth="1"/>
    <col min="15115" max="15115" width="9.44140625" style="89" bestFit="1" customWidth="1"/>
    <col min="15116" max="15116" width="17.6640625" style="89" customWidth="1"/>
    <col min="15117" max="15117" width="14.77734375" style="89" bestFit="1" customWidth="1"/>
    <col min="15118" max="15328" width="8.77734375" style="89"/>
    <col min="15329" max="15329" width="24.109375" style="89" customWidth="1"/>
    <col min="15330" max="15332" width="16.44140625" style="89" customWidth="1"/>
    <col min="15333" max="15333" width="18" style="89" customWidth="1"/>
    <col min="15334" max="15334" width="16.44140625" style="89" customWidth="1"/>
    <col min="15335" max="15335" width="4" style="89" customWidth="1"/>
    <col min="15336" max="15338" width="9.33203125" style="89" customWidth="1"/>
    <col min="15339" max="15339" width="22.44140625" style="89" customWidth="1"/>
    <col min="15340" max="15340" width="3.77734375" style="89" customWidth="1"/>
    <col min="15341" max="15341" width="16.44140625" style="89" customWidth="1"/>
    <col min="15342" max="15342" width="17.33203125" style="89" customWidth="1"/>
    <col min="15343" max="15346" width="16.44140625" style="89" customWidth="1"/>
    <col min="15347" max="15348" width="9.33203125" style="89" customWidth="1"/>
    <col min="15349" max="15349" width="18.77734375" style="89" customWidth="1"/>
    <col min="15350" max="15350" width="16.44140625" style="89" customWidth="1"/>
    <col min="15351" max="15351" width="17.77734375" style="89" customWidth="1"/>
    <col min="15352" max="15354" width="16.44140625" style="89" customWidth="1"/>
    <col min="15355" max="15355" width="17.77734375" style="89" bestFit="1" customWidth="1"/>
    <col min="15356" max="15356" width="16.44140625" style="89" customWidth="1"/>
    <col min="15357" max="15357" width="21" style="89" customWidth="1"/>
    <col min="15358" max="15358" width="16.44140625" style="89" customWidth="1"/>
    <col min="15359" max="15359" width="18.33203125" style="89" bestFit="1" customWidth="1"/>
    <col min="15360" max="15360" width="19.109375" style="89" customWidth="1"/>
    <col min="15361" max="15362" width="18.33203125" style="89" customWidth="1"/>
    <col min="15363" max="15363" width="8.77734375" style="89"/>
    <col min="15364" max="15365" width="16.77734375" style="89" customWidth="1"/>
    <col min="15366" max="15367" width="11.6640625" style="89" customWidth="1"/>
    <col min="15368" max="15368" width="8.77734375" style="89"/>
    <col min="15369" max="15369" width="18.33203125" style="89" customWidth="1"/>
    <col min="15370" max="15370" width="16.44140625" style="89" customWidth="1"/>
    <col min="15371" max="15371" width="9.44140625" style="89" bestFit="1" customWidth="1"/>
    <col min="15372" max="15372" width="17.6640625" style="89" customWidth="1"/>
    <col min="15373" max="15373" width="14.77734375" style="89" bestFit="1" customWidth="1"/>
    <col min="15374" max="15584" width="8.77734375" style="89"/>
    <col min="15585" max="15585" width="24.109375" style="89" customWidth="1"/>
    <col min="15586" max="15588" width="16.44140625" style="89" customWidth="1"/>
    <col min="15589" max="15589" width="18" style="89" customWidth="1"/>
    <col min="15590" max="15590" width="16.44140625" style="89" customWidth="1"/>
    <col min="15591" max="15591" width="4" style="89" customWidth="1"/>
    <col min="15592" max="15594" width="9.33203125" style="89" customWidth="1"/>
    <col min="15595" max="15595" width="22.44140625" style="89" customWidth="1"/>
    <col min="15596" max="15596" width="3.77734375" style="89" customWidth="1"/>
    <col min="15597" max="15597" width="16.44140625" style="89" customWidth="1"/>
    <col min="15598" max="15598" width="17.33203125" style="89" customWidth="1"/>
    <col min="15599" max="15602" width="16.44140625" style="89" customWidth="1"/>
    <col min="15603" max="15604" width="9.33203125" style="89" customWidth="1"/>
    <col min="15605" max="15605" width="18.77734375" style="89" customWidth="1"/>
    <col min="15606" max="15606" width="16.44140625" style="89" customWidth="1"/>
    <col min="15607" max="15607" width="17.77734375" style="89" customWidth="1"/>
    <col min="15608" max="15610" width="16.44140625" style="89" customWidth="1"/>
    <col min="15611" max="15611" width="17.77734375" style="89" bestFit="1" customWidth="1"/>
    <col min="15612" max="15612" width="16.44140625" style="89" customWidth="1"/>
    <col min="15613" max="15613" width="21" style="89" customWidth="1"/>
    <col min="15614" max="15614" width="16.44140625" style="89" customWidth="1"/>
    <col min="15615" max="15615" width="18.33203125" style="89" bestFit="1" customWidth="1"/>
    <col min="15616" max="15616" width="19.109375" style="89" customWidth="1"/>
    <col min="15617" max="15618" width="18.33203125" style="89" customWidth="1"/>
    <col min="15619" max="15619" width="8.77734375" style="89"/>
    <col min="15620" max="15621" width="16.77734375" style="89" customWidth="1"/>
    <col min="15622" max="15623" width="11.6640625" style="89" customWidth="1"/>
    <col min="15624" max="15624" width="8.77734375" style="89"/>
    <col min="15625" max="15625" width="18.33203125" style="89" customWidth="1"/>
    <col min="15626" max="15626" width="16.44140625" style="89" customWidth="1"/>
    <col min="15627" max="15627" width="9.44140625" style="89" bestFit="1" customWidth="1"/>
    <col min="15628" max="15628" width="17.6640625" style="89" customWidth="1"/>
    <col min="15629" max="15629" width="14.77734375" style="89" bestFit="1" customWidth="1"/>
    <col min="15630" max="15840" width="8.77734375" style="89"/>
    <col min="15841" max="15841" width="24.109375" style="89" customWidth="1"/>
    <col min="15842" max="15844" width="16.44140625" style="89" customWidth="1"/>
    <col min="15845" max="15845" width="18" style="89" customWidth="1"/>
    <col min="15846" max="15846" width="16.44140625" style="89" customWidth="1"/>
    <col min="15847" max="15847" width="4" style="89" customWidth="1"/>
    <col min="15848" max="15850" width="9.33203125" style="89" customWidth="1"/>
    <col min="15851" max="15851" width="22.44140625" style="89" customWidth="1"/>
    <col min="15852" max="15852" width="3.77734375" style="89" customWidth="1"/>
    <col min="15853" max="15853" width="16.44140625" style="89" customWidth="1"/>
    <col min="15854" max="15854" width="17.33203125" style="89" customWidth="1"/>
    <col min="15855" max="15858" width="16.44140625" style="89" customWidth="1"/>
    <col min="15859" max="15860" width="9.33203125" style="89" customWidth="1"/>
    <col min="15861" max="15861" width="18.77734375" style="89" customWidth="1"/>
    <col min="15862" max="15862" width="16.44140625" style="89" customWidth="1"/>
    <col min="15863" max="15863" width="17.77734375" style="89" customWidth="1"/>
    <col min="15864" max="15866" width="16.44140625" style="89" customWidth="1"/>
    <col min="15867" max="15867" width="17.77734375" style="89" bestFit="1" customWidth="1"/>
    <col min="15868" max="15868" width="16.44140625" style="89" customWidth="1"/>
    <col min="15869" max="15869" width="21" style="89" customWidth="1"/>
    <col min="15870" max="15870" width="16.44140625" style="89" customWidth="1"/>
    <col min="15871" max="15871" width="18.33203125" style="89" bestFit="1" customWidth="1"/>
    <col min="15872" max="15872" width="19.109375" style="89" customWidth="1"/>
    <col min="15873" max="15874" width="18.33203125" style="89" customWidth="1"/>
    <col min="15875" max="15875" width="8.77734375" style="89"/>
    <col min="15876" max="15877" width="16.77734375" style="89" customWidth="1"/>
    <col min="15878" max="15879" width="11.6640625" style="89" customWidth="1"/>
    <col min="15880" max="15880" width="8.77734375" style="89"/>
    <col min="15881" max="15881" width="18.33203125" style="89" customWidth="1"/>
    <col min="15882" max="15882" width="16.44140625" style="89" customWidth="1"/>
    <col min="15883" max="15883" width="9.44140625" style="89" bestFit="1" customWidth="1"/>
    <col min="15884" max="15884" width="17.6640625" style="89" customWidth="1"/>
    <col min="15885" max="15885" width="14.77734375" style="89" bestFit="1" customWidth="1"/>
    <col min="15886" max="16096" width="8.77734375" style="89"/>
    <col min="16097" max="16097" width="24.109375" style="89" customWidth="1"/>
    <col min="16098" max="16100" width="16.44140625" style="89" customWidth="1"/>
    <col min="16101" max="16101" width="18" style="89" customWidth="1"/>
    <col min="16102" max="16102" width="16.44140625" style="89" customWidth="1"/>
    <col min="16103" max="16103" width="4" style="89" customWidth="1"/>
    <col min="16104" max="16106" width="9.33203125" style="89" customWidth="1"/>
    <col min="16107" max="16107" width="22.44140625" style="89" customWidth="1"/>
    <col min="16108" max="16108" width="3.77734375" style="89" customWidth="1"/>
    <col min="16109" max="16109" width="16.44140625" style="89" customWidth="1"/>
    <col min="16110" max="16110" width="17.33203125" style="89" customWidth="1"/>
    <col min="16111" max="16114" width="16.44140625" style="89" customWidth="1"/>
    <col min="16115" max="16116" width="9.33203125" style="89" customWidth="1"/>
    <col min="16117" max="16117" width="18.77734375" style="89" customWidth="1"/>
    <col min="16118" max="16118" width="16.44140625" style="89" customWidth="1"/>
    <col min="16119" max="16119" width="17.77734375" style="89" customWidth="1"/>
    <col min="16120" max="16122" width="16.44140625" style="89" customWidth="1"/>
    <col min="16123" max="16123" width="17.77734375" style="89" bestFit="1" customWidth="1"/>
    <col min="16124" max="16124" width="16.44140625" style="89" customWidth="1"/>
    <col min="16125" max="16125" width="21" style="89" customWidth="1"/>
    <col min="16126" max="16126" width="16.44140625" style="89" customWidth="1"/>
    <col min="16127" max="16127" width="18.33203125" style="89" bestFit="1" customWidth="1"/>
    <col min="16128" max="16128" width="19.109375" style="89" customWidth="1"/>
    <col min="16129" max="16130" width="18.33203125" style="89" customWidth="1"/>
    <col min="16131" max="16131" width="8.77734375" style="89"/>
    <col min="16132" max="16133" width="16.77734375" style="89" customWidth="1"/>
    <col min="16134" max="16135" width="11.6640625" style="89" customWidth="1"/>
    <col min="16136" max="16136" width="8.77734375" style="89"/>
    <col min="16137" max="16137" width="18.33203125" style="89" customWidth="1"/>
    <col min="16138" max="16138" width="16.44140625" style="89" customWidth="1"/>
    <col min="16139" max="16139" width="9.44140625" style="89" bestFit="1" customWidth="1"/>
    <col min="16140" max="16140" width="17.6640625" style="89" customWidth="1"/>
    <col min="16141" max="16141" width="14.77734375" style="89" bestFit="1" customWidth="1"/>
    <col min="16142" max="16380" width="8.77734375" style="89"/>
    <col min="16381" max="16384" width="8.77734375" style="89" customWidth="1"/>
  </cols>
  <sheetData>
    <row r="1" spans="1:19" s="85" customFormat="1" ht="18.75" customHeight="1">
      <c r="A1" s="84" t="s">
        <v>163</v>
      </c>
      <c r="B1" s="84"/>
      <c r="C1" s="84"/>
      <c r="D1" s="84"/>
      <c r="E1" s="84"/>
      <c r="F1" s="84"/>
      <c r="G1" s="84"/>
      <c r="O1" s="111"/>
      <c r="P1" s="111"/>
      <c r="Q1" s="111"/>
    </row>
    <row r="2" spans="1:19" s="86" customFormat="1" ht="6" customHeight="1">
      <c r="A2" s="103"/>
      <c r="R2" s="87"/>
    </row>
    <row r="3" spans="1:19" ht="15.75" customHeight="1" thickBot="1">
      <c r="A3" s="88"/>
      <c r="B3" s="218">
        <v>-1</v>
      </c>
      <c r="C3" s="218">
        <v>-2</v>
      </c>
      <c r="D3" s="218">
        <v>-3</v>
      </c>
      <c r="E3" s="218">
        <v>-4</v>
      </c>
      <c r="F3" s="15">
        <v>-5</v>
      </c>
      <c r="G3" s="83" t="s">
        <v>59</v>
      </c>
      <c r="H3" s="83" t="s">
        <v>60</v>
      </c>
      <c r="I3" s="83"/>
      <c r="J3" s="83" t="s">
        <v>61</v>
      </c>
      <c r="K3" s="83"/>
      <c r="L3" s="83" t="s">
        <v>89</v>
      </c>
      <c r="M3" s="83"/>
      <c r="N3" s="83"/>
      <c r="O3" s="83" t="s">
        <v>100</v>
      </c>
      <c r="P3" s="83"/>
      <c r="Q3" s="83"/>
      <c r="R3" s="83" t="s">
        <v>62</v>
      </c>
    </row>
    <row r="4" spans="1:19" ht="13.8" customHeight="1">
      <c r="A4" s="214"/>
      <c r="B4" s="438" t="s">
        <v>91</v>
      </c>
      <c r="C4" s="439"/>
      <c r="D4" s="439"/>
      <c r="E4" s="440"/>
      <c r="F4" s="438" t="s">
        <v>144</v>
      </c>
      <c r="G4" s="439"/>
      <c r="H4" s="439"/>
      <c r="I4" s="442"/>
      <c r="J4" s="442"/>
      <c r="K4" s="389"/>
      <c r="L4" s="438" t="s">
        <v>92</v>
      </c>
      <c r="M4" s="439"/>
      <c r="N4" s="439"/>
      <c r="O4" s="439"/>
      <c r="P4" s="439"/>
      <c r="Q4" s="439"/>
      <c r="R4" s="440"/>
      <c r="S4" s="85"/>
    </row>
    <row r="5" spans="1:19" s="91" customFormat="1" ht="66.599999999999994" customHeight="1" thickBot="1">
      <c r="A5" s="217"/>
      <c r="B5" s="195" t="s">
        <v>162</v>
      </c>
      <c r="C5" s="90" t="s">
        <v>94</v>
      </c>
      <c r="D5" s="219" t="s">
        <v>95</v>
      </c>
      <c r="E5" s="196" t="s">
        <v>83</v>
      </c>
      <c r="F5" s="445" t="s">
        <v>88</v>
      </c>
      <c r="G5" s="446"/>
      <c r="H5" s="446"/>
      <c r="I5" s="447" t="s">
        <v>134</v>
      </c>
      <c r="J5" s="446"/>
      <c r="K5" s="448"/>
      <c r="L5" s="90" t="s">
        <v>141</v>
      </c>
      <c r="M5" s="90"/>
      <c r="N5" s="446" t="s">
        <v>135</v>
      </c>
      <c r="O5" s="446"/>
      <c r="P5" s="446"/>
      <c r="Q5" s="90"/>
      <c r="R5" s="196" t="s">
        <v>136</v>
      </c>
      <c r="S5" s="177"/>
    </row>
    <row r="6" spans="1:19" s="110" customFormat="1" ht="13.2">
      <c r="A6" s="179"/>
      <c r="B6" s="443" t="s">
        <v>65</v>
      </c>
      <c r="C6" s="444"/>
      <c r="D6" s="444"/>
      <c r="E6" s="230"/>
      <c r="F6" s="212" t="s">
        <v>65</v>
      </c>
      <c r="G6" s="213" t="s">
        <v>66</v>
      </c>
      <c r="H6" s="213" t="s">
        <v>93</v>
      </c>
      <c r="I6" s="347"/>
      <c r="J6" s="213" t="s">
        <v>99</v>
      </c>
      <c r="K6" s="390"/>
      <c r="L6" s="441" t="s">
        <v>90</v>
      </c>
      <c r="M6" s="344"/>
      <c r="N6" s="344"/>
      <c r="R6" s="352"/>
      <c r="S6" s="109"/>
    </row>
    <row r="7" spans="1:19" s="110" customFormat="1" ht="13.2">
      <c r="A7" s="179"/>
      <c r="B7" s="179"/>
      <c r="C7" s="109"/>
      <c r="D7" s="171" t="s">
        <v>56</v>
      </c>
      <c r="E7" s="186"/>
      <c r="F7" s="187"/>
      <c r="G7" s="211"/>
      <c r="H7" s="346" t="s">
        <v>67</v>
      </c>
      <c r="I7" s="391"/>
      <c r="J7" s="211"/>
      <c r="K7" s="392"/>
      <c r="L7" s="441"/>
      <c r="M7" s="344"/>
      <c r="N7" s="344"/>
      <c r="O7" s="345" t="s">
        <v>137</v>
      </c>
      <c r="P7" s="345"/>
      <c r="Q7" s="345"/>
      <c r="R7" s="185" t="s">
        <v>138</v>
      </c>
      <c r="S7" s="109"/>
    </row>
    <row r="8" spans="1:19" s="94" customFormat="1" ht="6" customHeight="1">
      <c r="A8" s="93"/>
      <c r="B8" s="93"/>
      <c r="C8" s="92"/>
      <c r="D8" s="223"/>
      <c r="E8" s="104"/>
      <c r="F8" s="93"/>
      <c r="G8" s="92"/>
      <c r="H8" s="242"/>
      <c r="I8" s="348"/>
      <c r="J8" s="242"/>
      <c r="K8" s="223"/>
      <c r="L8" s="242"/>
      <c r="M8" s="242"/>
      <c r="N8" s="242"/>
      <c r="R8" s="104"/>
      <c r="S8" s="92"/>
    </row>
    <row r="9" spans="1:19" ht="13.2" customHeight="1">
      <c r="A9" s="183" t="s">
        <v>0</v>
      </c>
      <c r="B9" s="180">
        <v>6861</v>
      </c>
      <c r="C9" s="234">
        <v>7056</v>
      </c>
      <c r="D9" s="224">
        <f>C9-B9</f>
        <v>195</v>
      </c>
      <c r="E9" s="162">
        <v>135.6</v>
      </c>
      <c r="F9" s="183">
        <v>-151000</v>
      </c>
      <c r="G9" s="166">
        <v>124000</v>
      </c>
      <c r="H9" s="166">
        <f>F9+G9</f>
        <v>-27000</v>
      </c>
      <c r="I9" s="349"/>
      <c r="J9" s="166">
        <v>1180000</v>
      </c>
      <c r="K9" s="350"/>
      <c r="L9" s="166">
        <f t="shared" ref="L9:L31" si="0">ROUND(D9*-1312/1000,0)*1000</f>
        <v>-256000</v>
      </c>
      <c r="M9" s="166"/>
      <c r="N9" s="166"/>
      <c r="O9" s="95">
        <f>J9+L9</f>
        <v>924000</v>
      </c>
      <c r="P9" s="95"/>
      <c r="Q9" s="95"/>
      <c r="R9" s="167">
        <f>H9+O9</f>
        <v>897000</v>
      </c>
      <c r="S9" s="178"/>
    </row>
    <row r="10" spans="1:19" ht="13.2" customHeight="1">
      <c r="A10" s="161" t="s">
        <v>1</v>
      </c>
      <c r="B10" s="180">
        <v>3250</v>
      </c>
      <c r="C10" s="234">
        <v>3367</v>
      </c>
      <c r="D10" s="224">
        <f>C10-B10</f>
        <v>117</v>
      </c>
      <c r="E10" s="162">
        <v>13.9</v>
      </c>
      <c r="F10" s="161">
        <v>-42000</v>
      </c>
      <c r="G10" s="160">
        <v>-6000</v>
      </c>
      <c r="H10" s="160">
        <f>F10+G10</f>
        <v>-48000</v>
      </c>
      <c r="I10" s="351"/>
      <c r="J10" s="160">
        <v>715000</v>
      </c>
      <c r="K10" s="225"/>
      <c r="L10" s="160">
        <f t="shared" si="0"/>
        <v>-154000</v>
      </c>
      <c r="M10" s="160"/>
      <c r="N10" s="160"/>
      <c r="O10" s="355">
        <f>J10+L10</f>
        <v>561000</v>
      </c>
      <c r="P10" s="355"/>
      <c r="Q10" s="355"/>
      <c r="R10" s="162">
        <f>H10+O10</f>
        <v>513000</v>
      </c>
      <c r="S10" s="178"/>
    </row>
    <row r="11" spans="1:19" ht="13.2" customHeight="1">
      <c r="A11" s="161" t="s">
        <v>2</v>
      </c>
      <c r="B11" s="180">
        <v>14193</v>
      </c>
      <c r="C11" s="234">
        <v>14363</v>
      </c>
      <c r="D11" s="224">
        <f t="shared" ref="D11:D31" si="1">C11-B11</f>
        <v>170</v>
      </c>
      <c r="E11" s="162">
        <v>534.79999999999995</v>
      </c>
      <c r="F11" s="161">
        <v>-289000</v>
      </c>
      <c r="G11" s="160">
        <v>20000</v>
      </c>
      <c r="H11" s="160">
        <f t="shared" ref="H11:H31" si="2">F11+G11</f>
        <v>-269000</v>
      </c>
      <c r="I11" s="351"/>
      <c r="J11" s="160">
        <v>980000</v>
      </c>
      <c r="K11" s="225"/>
      <c r="L11" s="160">
        <f t="shared" si="0"/>
        <v>-223000</v>
      </c>
      <c r="M11" s="160"/>
      <c r="N11" s="160"/>
      <c r="O11" s="355">
        <f t="shared" ref="O11:O31" si="3">J11+L11</f>
        <v>757000</v>
      </c>
      <c r="P11" s="355"/>
      <c r="Q11" s="355"/>
      <c r="R11" s="162">
        <f t="shared" ref="R11:R31" si="4">H11+O11</f>
        <v>488000</v>
      </c>
      <c r="S11" s="178"/>
    </row>
    <row r="12" spans="1:19" ht="13.2" customHeight="1">
      <c r="A12" s="161" t="s">
        <v>3</v>
      </c>
      <c r="B12" s="180">
        <v>9425</v>
      </c>
      <c r="C12" s="234">
        <v>9628</v>
      </c>
      <c r="D12" s="224">
        <f t="shared" si="1"/>
        <v>203</v>
      </c>
      <c r="E12" s="162">
        <v>82.3</v>
      </c>
      <c r="F12" s="161">
        <v>-453000</v>
      </c>
      <c r="G12" s="160">
        <v>-12000</v>
      </c>
      <c r="H12" s="160">
        <f t="shared" si="2"/>
        <v>-465000</v>
      </c>
      <c r="I12" s="351"/>
      <c r="J12" s="160">
        <v>1406000</v>
      </c>
      <c r="K12" s="225"/>
      <c r="L12" s="160">
        <f t="shared" si="0"/>
        <v>-266000</v>
      </c>
      <c r="M12" s="160"/>
      <c r="N12" s="160"/>
      <c r="O12" s="355">
        <f t="shared" si="3"/>
        <v>1140000</v>
      </c>
      <c r="P12" s="355"/>
      <c r="Q12" s="355"/>
      <c r="R12" s="162">
        <f t="shared" si="4"/>
        <v>675000</v>
      </c>
      <c r="S12" s="178"/>
    </row>
    <row r="13" spans="1:19" ht="13.2" customHeight="1">
      <c r="A13" s="161" t="s">
        <v>28</v>
      </c>
      <c r="B13" s="180">
        <v>11300</v>
      </c>
      <c r="C13" s="234">
        <v>11436</v>
      </c>
      <c r="D13" s="224">
        <f t="shared" si="1"/>
        <v>136</v>
      </c>
      <c r="E13" s="162">
        <v>1120.8</v>
      </c>
      <c r="F13" s="161">
        <v>-763000</v>
      </c>
      <c r="G13" s="160">
        <v>562000</v>
      </c>
      <c r="H13" s="160">
        <f t="shared" si="2"/>
        <v>-201000</v>
      </c>
      <c r="I13" s="351"/>
      <c r="J13" s="160">
        <v>830000</v>
      </c>
      <c r="K13" s="225"/>
      <c r="L13" s="160">
        <f t="shared" si="0"/>
        <v>-178000</v>
      </c>
      <c r="M13" s="160"/>
      <c r="N13" s="160"/>
      <c r="O13" s="355">
        <f t="shared" si="3"/>
        <v>652000</v>
      </c>
      <c r="P13" s="355"/>
      <c r="Q13" s="355"/>
      <c r="R13" s="162">
        <f t="shared" si="4"/>
        <v>451000</v>
      </c>
      <c r="S13" s="178"/>
    </row>
    <row r="14" spans="1:19" ht="13.2" customHeight="1">
      <c r="A14" s="161" t="s">
        <v>4</v>
      </c>
      <c r="B14" s="180">
        <v>17567</v>
      </c>
      <c r="C14" s="234">
        <v>17778</v>
      </c>
      <c r="D14" s="224">
        <f t="shared" si="1"/>
        <v>211</v>
      </c>
      <c r="E14" s="162">
        <v>401.4</v>
      </c>
      <c r="F14" s="161">
        <v>-1307000</v>
      </c>
      <c r="G14" s="160">
        <v>-30000</v>
      </c>
      <c r="H14" s="160">
        <f t="shared" si="2"/>
        <v>-1337000</v>
      </c>
      <c r="I14" s="351"/>
      <c r="J14" s="160">
        <v>1288000</v>
      </c>
      <c r="K14" s="225"/>
      <c r="L14" s="160">
        <f t="shared" si="0"/>
        <v>-277000</v>
      </c>
      <c r="M14" s="160"/>
      <c r="N14" s="160"/>
      <c r="O14" s="355">
        <f t="shared" si="3"/>
        <v>1011000</v>
      </c>
      <c r="P14" s="355"/>
      <c r="Q14" s="355"/>
      <c r="R14" s="162">
        <f t="shared" si="4"/>
        <v>-326000</v>
      </c>
      <c r="S14" s="178"/>
    </row>
    <row r="15" spans="1:19" ht="13.2" customHeight="1">
      <c r="A15" s="161" t="s">
        <v>5</v>
      </c>
      <c r="B15" s="180">
        <v>26875</v>
      </c>
      <c r="C15" s="234">
        <v>27198</v>
      </c>
      <c r="D15" s="224">
        <f t="shared" si="1"/>
        <v>323</v>
      </c>
      <c r="E15" s="162">
        <v>816.3</v>
      </c>
      <c r="F15" s="161">
        <v>-3653000</v>
      </c>
      <c r="G15" s="160">
        <v>106000</v>
      </c>
      <c r="H15" s="160">
        <f t="shared" si="2"/>
        <v>-3547000</v>
      </c>
      <c r="I15" s="351"/>
      <c r="J15" s="160">
        <v>2088000</v>
      </c>
      <c r="K15" s="225"/>
      <c r="L15" s="160">
        <f t="shared" si="0"/>
        <v>-424000</v>
      </c>
      <c r="M15" s="160"/>
      <c r="N15" s="160"/>
      <c r="O15" s="355">
        <f t="shared" si="3"/>
        <v>1664000</v>
      </c>
      <c r="P15" s="355"/>
      <c r="Q15" s="355"/>
      <c r="R15" s="162">
        <f t="shared" si="4"/>
        <v>-1883000</v>
      </c>
      <c r="S15" s="178"/>
    </row>
    <row r="16" spans="1:19" ht="13.2" customHeight="1">
      <c r="A16" s="161" t="s">
        <v>6</v>
      </c>
      <c r="B16" s="180">
        <v>7000</v>
      </c>
      <c r="C16" s="234">
        <v>7151</v>
      </c>
      <c r="D16" s="224">
        <f t="shared" si="1"/>
        <v>151</v>
      </c>
      <c r="E16" s="162">
        <v>198.6</v>
      </c>
      <c r="F16" s="161">
        <v>-510000</v>
      </c>
      <c r="G16" s="160">
        <v>-82000</v>
      </c>
      <c r="H16" s="160">
        <f t="shared" si="2"/>
        <v>-592000</v>
      </c>
      <c r="I16" s="351"/>
      <c r="J16" s="160">
        <v>869000</v>
      </c>
      <c r="K16" s="225"/>
      <c r="L16" s="160">
        <f t="shared" si="0"/>
        <v>-198000</v>
      </c>
      <c r="M16" s="160"/>
      <c r="N16" s="160"/>
      <c r="O16" s="355">
        <f t="shared" si="3"/>
        <v>671000</v>
      </c>
      <c r="P16" s="355"/>
      <c r="Q16" s="355"/>
      <c r="R16" s="162">
        <f t="shared" si="4"/>
        <v>79000</v>
      </c>
      <c r="S16" s="178"/>
    </row>
    <row r="17" spans="1:19" ht="13.2" customHeight="1">
      <c r="A17" s="161" t="s">
        <v>7</v>
      </c>
      <c r="B17" s="180">
        <v>26875</v>
      </c>
      <c r="C17" s="234">
        <v>27198</v>
      </c>
      <c r="D17" s="224">
        <f t="shared" si="1"/>
        <v>323</v>
      </c>
      <c r="E17" s="162">
        <v>1025</v>
      </c>
      <c r="F17" s="161">
        <v>-1808000</v>
      </c>
      <c r="G17" s="160">
        <v>-246000</v>
      </c>
      <c r="H17" s="160">
        <f t="shared" si="2"/>
        <v>-2054000</v>
      </c>
      <c r="I17" s="351"/>
      <c r="J17" s="160">
        <v>2072000</v>
      </c>
      <c r="K17" s="225"/>
      <c r="L17" s="160">
        <f t="shared" si="0"/>
        <v>-424000</v>
      </c>
      <c r="M17" s="160"/>
      <c r="N17" s="160"/>
      <c r="O17" s="355">
        <f t="shared" si="3"/>
        <v>1648000</v>
      </c>
      <c r="P17" s="355"/>
      <c r="Q17" s="355"/>
      <c r="R17" s="162">
        <f t="shared" si="4"/>
        <v>-406000</v>
      </c>
      <c r="S17" s="178"/>
    </row>
    <row r="18" spans="1:19" s="97" customFormat="1" ht="13.2" customHeight="1">
      <c r="A18" s="161" t="s">
        <v>8</v>
      </c>
      <c r="B18" s="180">
        <v>16350</v>
      </c>
      <c r="C18" s="234">
        <v>16546</v>
      </c>
      <c r="D18" s="224">
        <f t="shared" si="1"/>
        <v>196</v>
      </c>
      <c r="E18" s="162">
        <v>472.2</v>
      </c>
      <c r="F18" s="161">
        <v>1408000</v>
      </c>
      <c r="G18" s="160">
        <v>-516000</v>
      </c>
      <c r="H18" s="160">
        <f t="shared" si="2"/>
        <v>892000</v>
      </c>
      <c r="I18" s="351"/>
      <c r="J18" s="160">
        <v>1330000</v>
      </c>
      <c r="K18" s="225"/>
      <c r="L18" s="160">
        <f t="shared" si="0"/>
        <v>-257000</v>
      </c>
      <c r="M18" s="160"/>
      <c r="N18" s="160"/>
      <c r="O18" s="355">
        <f t="shared" si="3"/>
        <v>1073000</v>
      </c>
      <c r="P18" s="355"/>
      <c r="Q18" s="355"/>
      <c r="R18" s="162">
        <f t="shared" si="4"/>
        <v>1965000</v>
      </c>
      <c r="S18" s="178"/>
    </row>
    <row r="19" spans="1:19" s="97" customFormat="1" ht="13.2" customHeight="1">
      <c r="A19" s="161" t="s">
        <v>9</v>
      </c>
      <c r="B19" s="180">
        <v>1025</v>
      </c>
      <c r="C19" s="234">
        <v>1106</v>
      </c>
      <c r="D19" s="224">
        <f t="shared" si="1"/>
        <v>81</v>
      </c>
      <c r="E19" s="162">
        <v>28.7</v>
      </c>
      <c r="F19" s="161">
        <v>-3000</v>
      </c>
      <c r="G19" s="160">
        <v>-2000</v>
      </c>
      <c r="H19" s="160">
        <f t="shared" si="2"/>
        <v>-5000</v>
      </c>
      <c r="I19" s="351"/>
      <c r="J19" s="160">
        <v>351000</v>
      </c>
      <c r="K19" s="225"/>
      <c r="L19" s="160">
        <f t="shared" si="0"/>
        <v>-106000</v>
      </c>
      <c r="M19" s="160"/>
      <c r="N19" s="160"/>
      <c r="O19" s="355">
        <f t="shared" si="3"/>
        <v>245000</v>
      </c>
      <c r="P19" s="355"/>
      <c r="Q19" s="355"/>
      <c r="R19" s="162">
        <f t="shared" si="4"/>
        <v>240000</v>
      </c>
      <c r="S19" s="178"/>
    </row>
    <row r="20" spans="1:19" s="97" customFormat="1" ht="13.2" customHeight="1">
      <c r="A20" s="161" t="s">
        <v>10</v>
      </c>
      <c r="B20" s="180">
        <v>4500</v>
      </c>
      <c r="C20" s="234">
        <v>4617</v>
      </c>
      <c r="D20" s="224">
        <f t="shared" si="1"/>
        <v>117</v>
      </c>
      <c r="E20" s="162">
        <v>86.4</v>
      </c>
      <c r="F20" s="161">
        <v>-96000</v>
      </c>
      <c r="G20" s="160">
        <v>114000</v>
      </c>
      <c r="H20" s="160">
        <f t="shared" si="2"/>
        <v>18000</v>
      </c>
      <c r="I20" s="351"/>
      <c r="J20" s="160">
        <v>646000</v>
      </c>
      <c r="K20" s="225"/>
      <c r="L20" s="160">
        <f t="shared" si="0"/>
        <v>-154000</v>
      </c>
      <c r="M20" s="160"/>
      <c r="N20" s="160"/>
      <c r="O20" s="355">
        <f t="shared" si="3"/>
        <v>492000</v>
      </c>
      <c r="P20" s="355"/>
      <c r="Q20" s="355"/>
      <c r="R20" s="162">
        <f t="shared" si="4"/>
        <v>510000</v>
      </c>
      <c r="S20" s="178"/>
    </row>
    <row r="21" spans="1:19" s="97" customFormat="1" ht="13.2" customHeight="1">
      <c r="A21" s="161" t="s">
        <v>11</v>
      </c>
      <c r="B21" s="180">
        <v>25270</v>
      </c>
      <c r="C21" s="234">
        <v>25573</v>
      </c>
      <c r="D21" s="224">
        <f t="shared" si="1"/>
        <v>303</v>
      </c>
      <c r="E21" s="162">
        <v>1654.6</v>
      </c>
      <c r="F21" s="161">
        <v>582000</v>
      </c>
      <c r="G21" s="160">
        <v>1116000</v>
      </c>
      <c r="H21" s="160">
        <f t="shared" si="2"/>
        <v>1698000</v>
      </c>
      <c r="I21" s="351"/>
      <c r="J21" s="160">
        <v>2027000</v>
      </c>
      <c r="K21" s="225"/>
      <c r="L21" s="160">
        <f t="shared" si="0"/>
        <v>-398000</v>
      </c>
      <c r="M21" s="160"/>
      <c r="N21" s="160"/>
      <c r="O21" s="355">
        <f t="shared" si="3"/>
        <v>1629000</v>
      </c>
      <c r="P21" s="355"/>
      <c r="Q21" s="355"/>
      <c r="R21" s="162">
        <f t="shared" si="4"/>
        <v>3327000</v>
      </c>
      <c r="S21" s="178"/>
    </row>
    <row r="22" spans="1:19" s="97" customFormat="1" ht="13.2" customHeight="1">
      <c r="A22" s="161" t="s">
        <v>12</v>
      </c>
      <c r="B22" s="180">
        <v>17150</v>
      </c>
      <c r="C22" s="234">
        <v>17356</v>
      </c>
      <c r="D22" s="224">
        <f t="shared" si="1"/>
        <v>206</v>
      </c>
      <c r="E22" s="162">
        <v>528.9</v>
      </c>
      <c r="F22" s="161">
        <v>-678000</v>
      </c>
      <c r="G22" s="160">
        <v>-36000</v>
      </c>
      <c r="H22" s="160">
        <f t="shared" si="2"/>
        <v>-714000</v>
      </c>
      <c r="I22" s="351"/>
      <c r="J22" s="160">
        <v>1284000</v>
      </c>
      <c r="K22" s="225"/>
      <c r="L22" s="160">
        <f t="shared" si="0"/>
        <v>-270000</v>
      </c>
      <c r="M22" s="160"/>
      <c r="N22" s="160"/>
      <c r="O22" s="355">
        <f t="shared" si="3"/>
        <v>1014000</v>
      </c>
      <c r="P22" s="355"/>
      <c r="Q22" s="355"/>
      <c r="R22" s="162">
        <f t="shared" si="4"/>
        <v>300000</v>
      </c>
      <c r="S22" s="178"/>
    </row>
    <row r="23" spans="1:19" s="97" customFormat="1" ht="13.2" customHeight="1">
      <c r="A23" s="161" t="s">
        <v>13</v>
      </c>
      <c r="B23" s="180">
        <v>21625</v>
      </c>
      <c r="C23" s="234">
        <v>21885</v>
      </c>
      <c r="D23" s="224">
        <f t="shared" si="1"/>
        <v>260</v>
      </c>
      <c r="E23" s="162">
        <v>344.1</v>
      </c>
      <c r="F23" s="161">
        <v>-2173000</v>
      </c>
      <c r="G23" s="160">
        <v>-226000</v>
      </c>
      <c r="H23" s="160">
        <f t="shared" si="2"/>
        <v>-2399000</v>
      </c>
      <c r="I23" s="351"/>
      <c r="J23" s="160">
        <v>1665000</v>
      </c>
      <c r="K23" s="225"/>
      <c r="L23" s="160">
        <f t="shared" si="0"/>
        <v>-341000</v>
      </c>
      <c r="M23" s="160"/>
      <c r="N23" s="160"/>
      <c r="O23" s="355">
        <f t="shared" si="3"/>
        <v>1324000</v>
      </c>
      <c r="P23" s="355"/>
      <c r="Q23" s="355"/>
      <c r="R23" s="162">
        <f t="shared" si="4"/>
        <v>-1075000</v>
      </c>
      <c r="S23" s="178"/>
    </row>
    <row r="24" spans="1:19" s="97" customFormat="1" ht="13.2" customHeight="1">
      <c r="A24" s="161" t="s">
        <v>14</v>
      </c>
      <c r="B24" s="180">
        <v>13850</v>
      </c>
      <c r="C24" s="234">
        <v>14016</v>
      </c>
      <c r="D24" s="224">
        <f t="shared" si="1"/>
        <v>166</v>
      </c>
      <c r="E24" s="162">
        <v>703.8</v>
      </c>
      <c r="F24" s="161">
        <v>-823000</v>
      </c>
      <c r="G24" s="160">
        <v>928000</v>
      </c>
      <c r="H24" s="160">
        <f t="shared" si="2"/>
        <v>105000</v>
      </c>
      <c r="I24" s="351"/>
      <c r="J24" s="160">
        <v>1052000</v>
      </c>
      <c r="K24" s="225"/>
      <c r="L24" s="160">
        <f t="shared" si="0"/>
        <v>-218000</v>
      </c>
      <c r="M24" s="160"/>
      <c r="N24" s="160"/>
      <c r="O24" s="355">
        <f t="shared" si="3"/>
        <v>834000</v>
      </c>
      <c r="P24" s="355"/>
      <c r="Q24" s="355"/>
      <c r="R24" s="162">
        <f t="shared" si="4"/>
        <v>939000</v>
      </c>
      <c r="S24" s="178"/>
    </row>
    <row r="25" spans="1:19" s="97" customFormat="1" ht="13.2" customHeight="1">
      <c r="A25" s="161" t="s">
        <v>15</v>
      </c>
      <c r="B25" s="180">
        <v>25914</v>
      </c>
      <c r="C25" s="234">
        <v>26225</v>
      </c>
      <c r="D25" s="224">
        <f t="shared" si="1"/>
        <v>311</v>
      </c>
      <c r="E25" s="162">
        <v>1762.9</v>
      </c>
      <c r="F25" s="161">
        <v>-1323000</v>
      </c>
      <c r="G25" s="160">
        <v>244000</v>
      </c>
      <c r="H25" s="160">
        <f t="shared" si="2"/>
        <v>-1079000</v>
      </c>
      <c r="I25" s="351"/>
      <c r="J25" s="160">
        <v>1983000</v>
      </c>
      <c r="K25" s="225"/>
      <c r="L25" s="160">
        <f t="shared" si="0"/>
        <v>-408000</v>
      </c>
      <c r="M25" s="160"/>
      <c r="N25" s="160"/>
      <c r="O25" s="355">
        <f t="shared" si="3"/>
        <v>1575000</v>
      </c>
      <c r="P25" s="355"/>
      <c r="Q25" s="355"/>
      <c r="R25" s="162">
        <f t="shared" si="4"/>
        <v>496000</v>
      </c>
      <c r="S25" s="178"/>
    </row>
    <row r="26" spans="1:19" s="97" customFormat="1" ht="13.2" customHeight="1">
      <c r="A26" s="161" t="s">
        <v>16</v>
      </c>
      <c r="B26" s="180">
        <v>22800</v>
      </c>
      <c r="C26" s="234">
        <v>23074</v>
      </c>
      <c r="D26" s="224">
        <f t="shared" si="1"/>
        <v>274</v>
      </c>
      <c r="E26" s="162">
        <v>1546.2</v>
      </c>
      <c r="F26" s="161">
        <v>-1075000</v>
      </c>
      <c r="G26" s="160">
        <v>-199000</v>
      </c>
      <c r="H26" s="160">
        <f t="shared" si="2"/>
        <v>-1274000</v>
      </c>
      <c r="I26" s="351"/>
      <c r="J26" s="160">
        <v>1732000</v>
      </c>
      <c r="K26" s="225"/>
      <c r="L26" s="160">
        <f t="shared" si="0"/>
        <v>-359000</v>
      </c>
      <c r="M26" s="160"/>
      <c r="N26" s="160"/>
      <c r="O26" s="355">
        <f t="shared" si="3"/>
        <v>1373000</v>
      </c>
      <c r="P26" s="355"/>
      <c r="Q26" s="355"/>
      <c r="R26" s="162">
        <f t="shared" si="4"/>
        <v>99000</v>
      </c>
      <c r="S26" s="178"/>
    </row>
    <row r="27" spans="1:19" s="97" customFormat="1" ht="13.2" customHeight="1">
      <c r="A27" s="161" t="s">
        <v>17</v>
      </c>
      <c r="B27" s="180">
        <v>21045</v>
      </c>
      <c r="C27" s="234">
        <v>21298</v>
      </c>
      <c r="D27" s="224">
        <f t="shared" si="1"/>
        <v>253</v>
      </c>
      <c r="E27" s="162">
        <v>1241.5999999999999</v>
      </c>
      <c r="F27" s="161">
        <v>-2062000</v>
      </c>
      <c r="G27" s="160">
        <v>-238000</v>
      </c>
      <c r="H27" s="160">
        <f t="shared" si="2"/>
        <v>-2300000</v>
      </c>
      <c r="I27" s="351"/>
      <c r="J27" s="160">
        <v>1657000</v>
      </c>
      <c r="K27" s="225"/>
      <c r="L27" s="160">
        <f t="shared" si="0"/>
        <v>-332000</v>
      </c>
      <c r="M27" s="160"/>
      <c r="N27" s="160"/>
      <c r="O27" s="355">
        <f t="shared" si="3"/>
        <v>1325000</v>
      </c>
      <c r="P27" s="355"/>
      <c r="Q27" s="355"/>
      <c r="R27" s="162">
        <f t="shared" si="4"/>
        <v>-975000</v>
      </c>
      <c r="S27" s="178"/>
    </row>
    <row r="28" spans="1:19" s="97" customFormat="1" ht="13.2" customHeight="1">
      <c r="A28" s="161" t="s">
        <v>18</v>
      </c>
      <c r="B28" s="180">
        <v>16000</v>
      </c>
      <c r="C28" s="234">
        <v>16192</v>
      </c>
      <c r="D28" s="224">
        <f t="shared" si="1"/>
        <v>192</v>
      </c>
      <c r="E28" s="162">
        <v>1296.8</v>
      </c>
      <c r="F28" s="161">
        <v>407000</v>
      </c>
      <c r="G28" s="160">
        <v>1482000</v>
      </c>
      <c r="H28" s="160">
        <f t="shared" si="2"/>
        <v>1889000</v>
      </c>
      <c r="I28" s="351"/>
      <c r="J28" s="160">
        <v>1095000</v>
      </c>
      <c r="K28" s="225"/>
      <c r="L28" s="160">
        <f t="shared" si="0"/>
        <v>-252000</v>
      </c>
      <c r="M28" s="160"/>
      <c r="N28" s="160"/>
      <c r="O28" s="355">
        <f t="shared" si="3"/>
        <v>843000</v>
      </c>
      <c r="P28" s="355"/>
      <c r="Q28" s="355"/>
      <c r="R28" s="162">
        <f t="shared" si="4"/>
        <v>2732000</v>
      </c>
      <c r="S28" s="178"/>
    </row>
    <row r="29" spans="1:19" s="97" customFormat="1" ht="13.2" customHeight="1">
      <c r="A29" s="161" t="s">
        <v>19</v>
      </c>
      <c r="B29" s="180">
        <v>7400</v>
      </c>
      <c r="C29" s="234">
        <v>7741</v>
      </c>
      <c r="D29" s="224">
        <f t="shared" si="1"/>
        <v>341</v>
      </c>
      <c r="E29" s="162">
        <v>132.30000000000001</v>
      </c>
      <c r="F29" s="161">
        <v>-533000</v>
      </c>
      <c r="G29" s="160">
        <v>37000</v>
      </c>
      <c r="H29" s="160">
        <f t="shared" si="2"/>
        <v>-496000</v>
      </c>
      <c r="I29" s="351"/>
      <c r="J29" s="160">
        <v>2215000</v>
      </c>
      <c r="K29" s="225"/>
      <c r="L29" s="160">
        <f t="shared" si="0"/>
        <v>-447000</v>
      </c>
      <c r="M29" s="160"/>
      <c r="N29" s="160"/>
      <c r="O29" s="355">
        <f t="shared" si="3"/>
        <v>1768000</v>
      </c>
      <c r="P29" s="355"/>
      <c r="Q29" s="355"/>
      <c r="R29" s="162">
        <f t="shared" si="4"/>
        <v>1272000</v>
      </c>
      <c r="S29" s="178"/>
    </row>
    <row r="30" spans="1:19" s="97" customFormat="1" ht="13.2" customHeight="1">
      <c r="A30" s="161" t="s">
        <v>20</v>
      </c>
      <c r="B30" s="180">
        <v>7450</v>
      </c>
      <c r="C30" s="234">
        <v>7540</v>
      </c>
      <c r="D30" s="224">
        <f t="shared" si="1"/>
        <v>90</v>
      </c>
      <c r="E30" s="162">
        <v>61.5</v>
      </c>
      <c r="F30" s="161">
        <v>-100000</v>
      </c>
      <c r="G30" s="160">
        <v>-71000</v>
      </c>
      <c r="H30" s="160">
        <f t="shared" si="2"/>
        <v>-171000</v>
      </c>
      <c r="I30" s="351"/>
      <c r="J30" s="160">
        <v>528000</v>
      </c>
      <c r="K30" s="225"/>
      <c r="L30" s="160">
        <f t="shared" si="0"/>
        <v>-118000</v>
      </c>
      <c r="M30" s="160"/>
      <c r="N30" s="160"/>
      <c r="O30" s="355">
        <f t="shared" si="3"/>
        <v>410000</v>
      </c>
      <c r="P30" s="355"/>
      <c r="Q30" s="355"/>
      <c r="R30" s="162">
        <f t="shared" si="4"/>
        <v>239000</v>
      </c>
      <c r="S30" s="178"/>
    </row>
    <row r="31" spans="1:19" s="97" customFormat="1" ht="13.2" customHeight="1">
      <c r="A31" s="161" t="s">
        <v>21</v>
      </c>
      <c r="B31" s="180">
        <v>6715</v>
      </c>
      <c r="C31" s="234">
        <v>6877</v>
      </c>
      <c r="D31" s="224">
        <f t="shared" si="1"/>
        <v>162</v>
      </c>
      <c r="E31" s="162">
        <v>132.30000000000001</v>
      </c>
      <c r="F31" s="161">
        <v>-798000</v>
      </c>
      <c r="G31" s="160">
        <v>56000</v>
      </c>
      <c r="H31" s="160">
        <f t="shared" si="2"/>
        <v>-742000</v>
      </c>
      <c r="I31" s="351"/>
      <c r="J31" s="160">
        <v>1053000</v>
      </c>
      <c r="K31" s="225"/>
      <c r="L31" s="160">
        <f t="shared" si="0"/>
        <v>-213000</v>
      </c>
      <c r="M31" s="160"/>
      <c r="N31" s="160"/>
      <c r="O31" s="355">
        <f t="shared" si="3"/>
        <v>840000</v>
      </c>
      <c r="P31" s="355"/>
      <c r="Q31" s="355"/>
      <c r="R31" s="162">
        <f t="shared" si="4"/>
        <v>98000</v>
      </c>
      <c r="S31" s="178"/>
    </row>
    <row r="32" spans="1:19" s="97" customFormat="1" ht="6" customHeight="1">
      <c r="A32" s="161"/>
      <c r="B32" s="161"/>
      <c r="C32" s="160"/>
      <c r="D32" s="225"/>
      <c r="E32" s="162"/>
      <c r="F32" s="161"/>
      <c r="G32" s="160"/>
      <c r="H32" s="178"/>
      <c r="I32" s="393"/>
      <c r="J32" s="160"/>
      <c r="K32" s="225"/>
      <c r="L32" s="160"/>
      <c r="M32" s="160"/>
      <c r="N32" s="160"/>
      <c r="R32" s="228"/>
      <c r="S32" s="178"/>
    </row>
    <row r="33" spans="1:19" s="97" customFormat="1" ht="13.2">
      <c r="A33" s="220" t="s">
        <v>22</v>
      </c>
      <c r="B33" s="164">
        <f t="shared" ref="B33:J33" si="5">SUM(B9:B31)</f>
        <v>330440</v>
      </c>
      <c r="C33" s="215">
        <f t="shared" si="5"/>
        <v>335221</v>
      </c>
      <c r="D33" s="226">
        <f t="shared" si="5"/>
        <v>4781</v>
      </c>
      <c r="E33" s="229">
        <f t="shared" si="5"/>
        <v>14320.999999999998</v>
      </c>
      <c r="F33" s="182">
        <f t="shared" si="5"/>
        <v>-16243000</v>
      </c>
      <c r="G33" s="163">
        <f t="shared" si="5"/>
        <v>3125000</v>
      </c>
      <c r="H33" s="163">
        <f t="shared" ref="H33" si="6">SUM(H9:H31)</f>
        <v>-13118000</v>
      </c>
      <c r="I33" s="394"/>
      <c r="J33" s="163">
        <f t="shared" si="5"/>
        <v>30046000</v>
      </c>
      <c r="K33" s="395"/>
      <c r="L33" s="163">
        <f>SUM(L9:L31)</f>
        <v>-6273000</v>
      </c>
      <c r="M33" s="163"/>
      <c r="N33" s="163"/>
      <c r="O33" s="163">
        <f>SUM(O9:O31)</f>
        <v>23773000</v>
      </c>
      <c r="P33" s="163"/>
      <c r="Q33" s="163"/>
      <c r="R33" s="165">
        <f t="shared" ref="R33" si="7">SUM(R9:R31)</f>
        <v>10655000</v>
      </c>
      <c r="S33" s="178"/>
    </row>
    <row r="34" spans="1:19" s="97" customFormat="1" ht="6" customHeight="1">
      <c r="A34" s="221"/>
      <c r="B34" s="161"/>
      <c r="C34" s="160"/>
      <c r="D34" s="225"/>
      <c r="E34" s="162"/>
      <c r="F34" s="183"/>
      <c r="G34" s="166"/>
      <c r="H34" s="178"/>
      <c r="I34" s="393"/>
      <c r="J34" s="166"/>
      <c r="K34" s="350"/>
      <c r="L34" s="166"/>
      <c r="M34" s="166"/>
      <c r="N34" s="166"/>
      <c r="R34" s="228"/>
      <c r="S34" s="178"/>
    </row>
    <row r="35" spans="1:19" s="97" customFormat="1" ht="13.2" customHeight="1">
      <c r="A35" s="183" t="s">
        <v>23</v>
      </c>
      <c r="B35" s="161">
        <v>0</v>
      </c>
      <c r="C35" s="160">
        <v>0</v>
      </c>
      <c r="D35" s="225">
        <f>C35-B35</f>
        <v>0</v>
      </c>
      <c r="E35" s="162">
        <v>0</v>
      </c>
      <c r="F35" s="161">
        <v>0</v>
      </c>
      <c r="G35" s="160">
        <v>0</v>
      </c>
      <c r="H35" s="160">
        <f t="shared" ref="H35:H39" si="8">F35+G35</f>
        <v>0</v>
      </c>
      <c r="I35" s="351"/>
      <c r="J35" s="160">
        <v>0</v>
      </c>
      <c r="K35" s="225"/>
      <c r="L35" s="160">
        <f>ROUND(D35*-1312/1000,0)*1000</f>
        <v>0</v>
      </c>
      <c r="M35" s="160"/>
      <c r="N35" s="160"/>
      <c r="O35" s="355">
        <f t="shared" ref="O35:O39" si="9">J35+L35</f>
        <v>0</v>
      </c>
      <c r="P35" s="355"/>
      <c r="Q35" s="355"/>
      <c r="R35" s="162">
        <f>H35+O35</f>
        <v>0</v>
      </c>
      <c r="S35" s="178"/>
    </row>
    <row r="36" spans="1:19" s="97" customFormat="1" ht="13.2" customHeight="1">
      <c r="A36" s="161" t="s">
        <v>29</v>
      </c>
      <c r="B36" s="161">
        <v>600</v>
      </c>
      <c r="C36" s="160">
        <v>606</v>
      </c>
      <c r="D36" s="225">
        <f t="shared" ref="D36:D39" si="10">C36-B36</f>
        <v>6</v>
      </c>
      <c r="E36" s="162">
        <v>0</v>
      </c>
      <c r="F36" s="161">
        <v>-14000</v>
      </c>
      <c r="G36" s="160">
        <v>0</v>
      </c>
      <c r="H36" s="160">
        <f t="shared" si="8"/>
        <v>-14000</v>
      </c>
      <c r="I36" s="351"/>
      <c r="J36" s="160">
        <v>58000</v>
      </c>
      <c r="K36" s="225"/>
      <c r="L36" s="160">
        <f>ROUND(D36*-1312/1000,0)*1000</f>
        <v>-8000</v>
      </c>
      <c r="M36" s="160"/>
      <c r="N36" s="160"/>
      <c r="O36" s="355">
        <f t="shared" si="9"/>
        <v>50000</v>
      </c>
      <c r="P36" s="355"/>
      <c r="Q36" s="355"/>
      <c r="R36" s="162">
        <f t="shared" ref="R36:R39" si="11">H36+O36</f>
        <v>36000</v>
      </c>
      <c r="S36" s="178"/>
    </row>
    <row r="37" spans="1:19" s="97" customFormat="1" ht="13.2" customHeight="1">
      <c r="A37" s="161" t="s">
        <v>24</v>
      </c>
      <c r="B37" s="161">
        <v>625</v>
      </c>
      <c r="C37" s="160">
        <v>632</v>
      </c>
      <c r="D37" s="225">
        <f t="shared" si="10"/>
        <v>7</v>
      </c>
      <c r="E37" s="162">
        <v>5.6</v>
      </c>
      <c r="F37" s="161">
        <v>-282000</v>
      </c>
      <c r="G37" s="160">
        <v>-18000</v>
      </c>
      <c r="H37" s="160">
        <f t="shared" si="8"/>
        <v>-300000</v>
      </c>
      <c r="I37" s="351"/>
      <c r="J37" s="160">
        <v>28000</v>
      </c>
      <c r="K37" s="225"/>
      <c r="L37" s="160">
        <f>ROUND(D37*-1312/1000,0)*1000</f>
        <v>-9000</v>
      </c>
      <c r="M37" s="160"/>
      <c r="N37" s="160"/>
      <c r="O37" s="355">
        <f t="shared" si="9"/>
        <v>19000</v>
      </c>
      <c r="P37" s="355"/>
      <c r="Q37" s="355"/>
      <c r="R37" s="162">
        <f t="shared" si="11"/>
        <v>-281000</v>
      </c>
      <c r="S37" s="178"/>
    </row>
    <row r="38" spans="1:19" s="97" customFormat="1" ht="13.2" customHeight="1">
      <c r="A38" s="161" t="s">
        <v>25</v>
      </c>
      <c r="B38" s="161">
        <v>51</v>
      </c>
      <c r="C38" s="160">
        <v>51</v>
      </c>
      <c r="D38" s="225">
        <f t="shared" si="10"/>
        <v>0</v>
      </c>
      <c r="E38" s="162">
        <v>1.8</v>
      </c>
      <c r="F38" s="161">
        <v>8000</v>
      </c>
      <c r="G38" s="160">
        <v>-9000</v>
      </c>
      <c r="H38" s="160">
        <f t="shared" si="8"/>
        <v>-1000</v>
      </c>
      <c r="I38" s="351"/>
      <c r="J38" s="160">
        <v>0</v>
      </c>
      <c r="K38" s="225"/>
      <c r="L38" s="160">
        <f>ROUND(D38*-1312/1000,0)*1000</f>
        <v>0</v>
      </c>
      <c r="M38" s="160"/>
      <c r="N38" s="160"/>
      <c r="O38" s="355">
        <f t="shared" si="9"/>
        <v>0</v>
      </c>
      <c r="P38" s="355"/>
      <c r="Q38" s="355"/>
      <c r="R38" s="162">
        <f t="shared" si="11"/>
        <v>-1000</v>
      </c>
      <c r="S38" s="178"/>
    </row>
    <row r="39" spans="1:19" s="97" customFormat="1" ht="13.2" customHeight="1">
      <c r="A39" s="222" t="s">
        <v>26</v>
      </c>
      <c r="B39" s="161">
        <v>0</v>
      </c>
      <c r="C39" s="160">
        <v>0</v>
      </c>
      <c r="D39" s="225">
        <f t="shared" si="10"/>
        <v>0</v>
      </c>
      <c r="E39" s="162">
        <v>0</v>
      </c>
      <c r="F39" s="161">
        <v>0</v>
      </c>
      <c r="G39" s="160">
        <v>0</v>
      </c>
      <c r="H39" s="160">
        <f t="shared" si="8"/>
        <v>0</v>
      </c>
      <c r="I39" s="351"/>
      <c r="J39" s="160">
        <v>0</v>
      </c>
      <c r="K39" s="225"/>
      <c r="L39" s="160">
        <f>ROUND(D39*-1312/1000,0)*1000</f>
        <v>0</v>
      </c>
      <c r="M39" s="160"/>
      <c r="N39" s="160"/>
      <c r="O39" s="355">
        <f t="shared" si="9"/>
        <v>0</v>
      </c>
      <c r="P39" s="355"/>
      <c r="Q39" s="355"/>
      <c r="R39" s="162">
        <f t="shared" si="11"/>
        <v>0</v>
      </c>
      <c r="S39" s="178"/>
    </row>
    <row r="40" spans="1:19" s="97" customFormat="1" ht="6" customHeight="1">
      <c r="A40" s="222"/>
      <c r="B40" s="161"/>
      <c r="C40" s="160"/>
      <c r="D40" s="225"/>
      <c r="E40" s="162"/>
      <c r="F40" s="161"/>
      <c r="G40" s="160"/>
      <c r="H40" s="160"/>
      <c r="I40" s="351"/>
      <c r="J40" s="160"/>
      <c r="K40" s="225"/>
      <c r="L40" s="160"/>
      <c r="M40" s="160"/>
      <c r="N40" s="160"/>
      <c r="R40" s="162"/>
      <c r="S40" s="178"/>
    </row>
    <row r="41" spans="1:19" s="97" customFormat="1" ht="6" customHeight="1">
      <c r="A41" s="222"/>
      <c r="B41" s="161"/>
      <c r="C41" s="160"/>
      <c r="D41" s="225"/>
      <c r="E41" s="162"/>
      <c r="F41" s="161"/>
      <c r="G41" s="160"/>
      <c r="H41" s="160"/>
      <c r="I41" s="396"/>
      <c r="J41" s="388"/>
      <c r="K41" s="397"/>
      <c r="L41" s="388"/>
      <c r="M41" s="388"/>
      <c r="N41" s="388"/>
      <c r="O41" s="357"/>
      <c r="P41" s="357"/>
      <c r="Q41" s="357"/>
      <c r="R41" s="358"/>
      <c r="S41" s="178"/>
    </row>
    <row r="42" spans="1:19" s="97" customFormat="1" thickBot="1">
      <c r="A42" s="184" t="s">
        <v>34</v>
      </c>
      <c r="B42" s="169">
        <f t="shared" ref="B42:J42" si="12">SUM(B33:B39)</f>
        <v>331716</v>
      </c>
      <c r="C42" s="216">
        <f t="shared" si="12"/>
        <v>336510</v>
      </c>
      <c r="D42" s="227">
        <f t="shared" si="12"/>
        <v>4794</v>
      </c>
      <c r="E42" s="181">
        <f>SUM(E33:E39)</f>
        <v>14328.399999999998</v>
      </c>
      <c r="F42" s="184">
        <f t="shared" si="12"/>
        <v>-16531000</v>
      </c>
      <c r="G42" s="168">
        <f t="shared" si="12"/>
        <v>3098000</v>
      </c>
      <c r="H42" s="168">
        <f>SUM(H33:H39)</f>
        <v>-13433000</v>
      </c>
      <c r="I42" s="398"/>
      <c r="J42" s="168">
        <f t="shared" si="12"/>
        <v>30132000</v>
      </c>
      <c r="K42" s="399"/>
      <c r="L42" s="353">
        <f>SUM(L33:L39)</f>
        <v>-6290000</v>
      </c>
      <c r="M42" s="353"/>
      <c r="N42" s="353"/>
      <c r="O42" s="168">
        <f>SUM(O33:O39)</f>
        <v>23842000</v>
      </c>
      <c r="P42" s="353"/>
      <c r="Q42" s="353"/>
      <c r="R42" s="354">
        <f>SUM(R33:R39)</f>
        <v>10409000</v>
      </c>
      <c r="S42" s="178"/>
    </row>
    <row r="43" spans="1:19" ht="6" customHeight="1"/>
    <row r="44" spans="1:19">
      <c r="A44" s="96" t="s">
        <v>164</v>
      </c>
      <c r="B44" s="96"/>
      <c r="D44" s="96"/>
      <c r="F44" s="96"/>
      <c r="G44" s="96"/>
      <c r="H44" s="97"/>
      <c r="I44" s="97"/>
      <c r="J44" s="356"/>
      <c r="K44" s="356"/>
      <c r="L44" s="97"/>
      <c r="M44" s="97"/>
      <c r="N44" s="97"/>
      <c r="R44" s="95"/>
    </row>
    <row r="45" spans="1:19" s="98" customFormat="1">
      <c r="A45" s="96" t="s">
        <v>165</v>
      </c>
      <c r="B45" s="96"/>
      <c r="D45" s="96"/>
      <c r="F45" s="96"/>
      <c r="G45" s="96"/>
      <c r="H45" s="99"/>
      <c r="I45" s="99"/>
      <c r="J45" s="99"/>
      <c r="K45" s="99"/>
      <c r="L45" s="99"/>
      <c r="M45" s="99"/>
      <c r="N45" s="99"/>
    </row>
    <row r="46" spans="1:19" s="98" customFormat="1" ht="16.5" customHeight="1">
      <c r="H46" s="100"/>
      <c r="I46" s="100"/>
      <c r="J46" s="100"/>
      <c r="K46" s="100"/>
      <c r="L46" s="100"/>
      <c r="M46" s="100"/>
      <c r="N46" s="100"/>
    </row>
    <row r="47" spans="1:19" s="98" customFormat="1" ht="16.5" customHeight="1">
      <c r="H47" s="99"/>
      <c r="I47" s="99"/>
      <c r="J47" s="99"/>
      <c r="K47" s="99"/>
      <c r="L47" s="99"/>
      <c r="M47" s="99"/>
      <c r="N47" s="99"/>
    </row>
    <row r="48" spans="1:19" s="101" customFormat="1" ht="18.75" customHeight="1"/>
    <row r="49" spans="2:17" s="101" customFormat="1" ht="18.75" customHeight="1">
      <c r="B49" s="102"/>
      <c r="C49" s="102"/>
      <c r="D49" s="102"/>
      <c r="E49" s="102"/>
      <c r="F49" s="102"/>
      <c r="G49" s="102"/>
      <c r="H49" s="102"/>
      <c r="I49" s="102"/>
      <c r="J49" s="102"/>
      <c r="K49" s="102"/>
      <c r="L49" s="102"/>
      <c r="M49" s="102"/>
      <c r="N49" s="102"/>
      <c r="O49" s="102"/>
      <c r="P49" s="102"/>
      <c r="Q49" s="102"/>
    </row>
    <row r="51" spans="2:17">
      <c r="B51" s="95"/>
      <c r="C51" s="95"/>
      <c r="D51" s="95"/>
      <c r="E51" s="95"/>
      <c r="F51" s="95"/>
      <c r="G51" s="95"/>
      <c r="H51" s="95"/>
      <c r="I51" s="95"/>
      <c r="J51" s="95"/>
      <c r="K51" s="95"/>
      <c r="L51" s="95"/>
      <c r="M51" s="95"/>
      <c r="N51" s="95"/>
    </row>
  </sheetData>
  <mergeCells count="8">
    <mergeCell ref="B4:E4"/>
    <mergeCell ref="L6:L7"/>
    <mergeCell ref="F4:J4"/>
    <mergeCell ref="B6:D6"/>
    <mergeCell ref="F5:H5"/>
    <mergeCell ref="L4:R4"/>
    <mergeCell ref="I5:K5"/>
    <mergeCell ref="N5:P5"/>
  </mergeCells>
  <pageMargins left="0.43" right="0.37" top="0.59" bottom="0.25" header="0.3" footer="0.3"/>
  <pageSetup paperSize="5" scale="86" orientation="landscape"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workbookViewId="0">
      <pane xSplit="2" ySplit="7" topLeftCell="C20" activePane="bottomRight" state="frozen"/>
      <selection pane="topRight" activeCell="C1" sqref="C1"/>
      <selection pane="bottomLeft" activeCell="A8" sqref="A8"/>
      <selection pane="bottomRight" activeCell="A35" sqref="A35"/>
    </sheetView>
  </sheetViews>
  <sheetFormatPr defaultColWidth="10" defaultRowHeight="13.2"/>
  <cols>
    <col min="1" max="1" width="1.44140625" style="18" customWidth="1"/>
    <col min="2" max="2" width="21.77734375" style="17" customWidth="1"/>
    <col min="3" max="3" width="14.77734375" style="17" customWidth="1"/>
    <col min="4" max="4" width="10.77734375" style="17" customWidth="1"/>
    <col min="5" max="5" width="14.77734375" style="17" customWidth="1"/>
    <col min="6" max="6" width="10.77734375" style="18" customWidth="1"/>
    <col min="7" max="7" width="14.77734375" style="17" customWidth="1"/>
    <col min="8" max="8" width="10.77734375" style="17" customWidth="1"/>
    <col min="9" max="9" width="14.77734375" style="17" customWidth="1"/>
    <col min="10" max="10" width="10.77734375" style="17" customWidth="1"/>
    <col min="11" max="11" width="3.77734375" style="17" customWidth="1"/>
    <col min="12" max="12" width="12.77734375" style="17" customWidth="1"/>
    <col min="13" max="13" width="3.88671875" style="17" customWidth="1"/>
    <col min="14" max="14" width="2.33203125" style="17" customWidth="1"/>
    <col min="15" max="15" width="15.109375" style="17" customWidth="1"/>
    <col min="16" max="16" width="13.33203125" style="17" customWidth="1"/>
    <col min="17" max="17" width="11.21875" style="17" bestFit="1" customWidth="1"/>
    <col min="18" max="16384" width="10" style="17"/>
  </cols>
  <sheetData>
    <row r="1" spans="1:18" ht="18.75" customHeight="1">
      <c r="A1" s="16" t="s">
        <v>151</v>
      </c>
      <c r="G1" s="204"/>
      <c r="H1" s="204"/>
      <c r="I1" s="205"/>
      <c r="J1" s="206"/>
      <c r="K1" s="204"/>
      <c r="L1" s="204"/>
    </row>
    <row r="2" spans="1:18" ht="15.75" customHeight="1">
      <c r="A2" s="79"/>
      <c r="B2" s="55"/>
      <c r="G2" s="205"/>
      <c r="H2" s="207"/>
      <c r="I2" s="207"/>
      <c r="J2" s="206"/>
      <c r="K2" s="204"/>
      <c r="L2" s="204"/>
    </row>
    <row r="3" spans="1:18" ht="14.25" customHeight="1">
      <c r="C3" s="19">
        <v>-1</v>
      </c>
      <c r="D3" s="19"/>
      <c r="E3" s="19"/>
      <c r="F3" s="19"/>
      <c r="G3" s="19"/>
      <c r="H3" s="19"/>
      <c r="I3" s="19">
        <v>-2</v>
      </c>
      <c r="L3" s="19">
        <v>-3</v>
      </c>
    </row>
    <row r="4" spans="1:18" ht="13.8">
      <c r="A4" s="20"/>
      <c r="B4" s="21"/>
      <c r="C4" s="175"/>
      <c r="D4" s="176"/>
      <c r="E4" s="449" t="s">
        <v>87</v>
      </c>
      <c r="F4" s="450"/>
      <c r="G4" s="450"/>
      <c r="H4" s="450"/>
      <c r="I4" s="450"/>
      <c r="J4" s="450"/>
      <c r="K4" s="450"/>
      <c r="L4" s="450"/>
      <c r="M4" s="451"/>
      <c r="N4" s="56"/>
    </row>
    <row r="5" spans="1:18" s="24" customFormat="1" ht="74.400000000000006" customHeight="1" thickBot="1">
      <c r="A5" s="22"/>
      <c r="B5" s="23" t="s">
        <v>32</v>
      </c>
      <c r="C5" s="459" t="s">
        <v>147</v>
      </c>
      <c r="D5" s="460"/>
      <c r="E5" s="452" t="s">
        <v>107</v>
      </c>
      <c r="F5" s="453"/>
      <c r="G5" s="454" t="s">
        <v>84</v>
      </c>
      <c r="H5" s="455"/>
      <c r="I5" s="454" t="s">
        <v>85</v>
      </c>
      <c r="J5" s="455"/>
      <c r="K5" s="456" t="s">
        <v>86</v>
      </c>
      <c r="L5" s="457"/>
      <c r="M5" s="458"/>
      <c r="N5" s="25"/>
      <c r="P5" s="54"/>
      <c r="Q5" s="18"/>
      <c r="R5" s="18"/>
    </row>
    <row r="6" spans="1:18" s="75" customFormat="1" ht="14.4">
      <c r="A6" s="67"/>
      <c r="B6" s="68"/>
      <c r="C6" s="69" t="s">
        <v>35</v>
      </c>
      <c r="D6" s="70" t="s">
        <v>36</v>
      </c>
      <c r="E6" s="71" t="s">
        <v>35</v>
      </c>
      <c r="F6" s="72" t="s">
        <v>36</v>
      </c>
      <c r="G6" s="71" t="s">
        <v>35</v>
      </c>
      <c r="H6" s="70" t="s">
        <v>36</v>
      </c>
      <c r="I6" s="71" t="s">
        <v>35</v>
      </c>
      <c r="J6" s="72" t="s">
        <v>36</v>
      </c>
      <c r="K6" s="71"/>
      <c r="L6" s="73" t="s">
        <v>56</v>
      </c>
      <c r="M6" s="74"/>
      <c r="N6" s="68"/>
      <c r="P6" s="68"/>
    </row>
    <row r="7" spans="1:18" ht="9" customHeight="1">
      <c r="A7" s="28"/>
      <c r="B7" s="26"/>
      <c r="C7" s="31"/>
      <c r="D7" s="26"/>
      <c r="E7" s="31"/>
      <c r="F7" s="29"/>
      <c r="G7" s="31"/>
      <c r="H7" s="27"/>
      <c r="I7" s="82"/>
      <c r="J7" s="29"/>
      <c r="K7" s="28"/>
      <c r="L7" s="55"/>
      <c r="M7" s="30"/>
      <c r="N7" s="26"/>
      <c r="P7" s="26"/>
    </row>
    <row r="8" spans="1:18" ht="13.2" customHeight="1">
      <c r="A8" s="32"/>
      <c r="B8" s="26" t="s">
        <v>37</v>
      </c>
      <c r="C8" s="33">
        <v>16338000</v>
      </c>
      <c r="D8" s="262">
        <f>C8/$C$32</f>
        <v>2.6055429905024786E-2</v>
      </c>
      <c r="E8" s="197">
        <v>23550023</v>
      </c>
      <c r="F8" s="262">
        <f t="shared" ref="F8:F30" si="0">E8/$E$32</f>
        <v>2.5555172365796051E-2</v>
      </c>
      <c r="G8" s="197">
        <v>23811429</v>
      </c>
      <c r="H8" s="263">
        <f t="shared" ref="H8:H30" si="1">G8/$G$32</f>
        <v>2.5822672158600714E-2</v>
      </c>
      <c r="I8" s="198">
        <v>16354500</v>
      </c>
      <c r="J8" s="262">
        <f>H8</f>
        <v>2.5822672158600714E-2</v>
      </c>
      <c r="K8" s="34"/>
      <c r="L8" s="199">
        <f>I8-C8</f>
        <v>16500</v>
      </c>
      <c r="M8" s="30"/>
      <c r="N8" s="26"/>
      <c r="P8" s="36"/>
      <c r="Q8" s="50"/>
      <c r="R8" s="194"/>
    </row>
    <row r="9" spans="1:18" ht="13.2" customHeight="1">
      <c r="A9" s="32"/>
      <c r="B9" s="26" t="s">
        <v>1</v>
      </c>
      <c r="C9" s="78">
        <v>6078100</v>
      </c>
      <c r="D9" s="262">
        <f t="shared" ref="D9:D30" si="2">C9/$C$32</f>
        <v>9.6932004226791008E-3</v>
      </c>
      <c r="E9" s="200">
        <v>8828767</v>
      </c>
      <c r="F9" s="262">
        <f t="shared" si="0"/>
        <v>9.5804858645977577E-3</v>
      </c>
      <c r="G9" s="201">
        <v>9078621</v>
      </c>
      <c r="H9" s="263">
        <f t="shared" si="1"/>
        <v>9.8454508435922832E-3</v>
      </c>
      <c r="I9" s="78">
        <v>6235500</v>
      </c>
      <c r="J9" s="262">
        <f t="shared" ref="J9:J30" si="3">H9</f>
        <v>9.8454508435922832E-3</v>
      </c>
      <c r="K9" s="34"/>
      <c r="L9" s="202">
        <f>I9-C9</f>
        <v>157400</v>
      </c>
      <c r="M9" s="30"/>
      <c r="N9" s="35"/>
      <c r="P9" s="35"/>
      <c r="Q9" s="50"/>
      <c r="R9" s="194"/>
    </row>
    <row r="10" spans="1:18" ht="13.2" customHeight="1">
      <c r="A10" s="32"/>
      <c r="B10" s="26" t="s">
        <v>38</v>
      </c>
      <c r="C10" s="78">
        <v>22568500</v>
      </c>
      <c r="D10" s="262">
        <f t="shared" si="2"/>
        <v>3.5991673999972572E-2</v>
      </c>
      <c r="E10" s="200">
        <v>31957461</v>
      </c>
      <c r="F10" s="262">
        <f t="shared" si="0"/>
        <v>3.467845548296089E-2</v>
      </c>
      <c r="G10" s="201">
        <v>32123640</v>
      </c>
      <c r="H10" s="263">
        <f t="shared" si="1"/>
        <v>3.4836977833666016E-2</v>
      </c>
      <c r="I10" s="78">
        <v>22063600</v>
      </c>
      <c r="J10" s="262">
        <f t="shared" si="3"/>
        <v>3.4836977833666016E-2</v>
      </c>
      <c r="K10" s="34"/>
      <c r="L10" s="202">
        <f t="shared" ref="L10:L30" si="4">I10-C10</f>
        <v>-504900</v>
      </c>
      <c r="M10" s="30"/>
      <c r="N10" s="35"/>
      <c r="P10" s="35"/>
      <c r="Q10" s="50"/>
      <c r="R10" s="194"/>
    </row>
    <row r="11" spans="1:18" ht="13.2" customHeight="1">
      <c r="A11" s="32"/>
      <c r="B11" s="26" t="s">
        <v>39</v>
      </c>
      <c r="C11" s="78">
        <v>28077600</v>
      </c>
      <c r="D11" s="262">
        <f t="shared" si="2"/>
        <v>4.477744758852515E-2</v>
      </c>
      <c r="E11" s="200">
        <v>42239691</v>
      </c>
      <c r="F11" s="262">
        <f t="shared" si="0"/>
        <v>4.5836158384344849E-2</v>
      </c>
      <c r="G11" s="201">
        <v>41758857</v>
      </c>
      <c r="H11" s="263">
        <f t="shared" si="1"/>
        <v>4.528603781103975E-2</v>
      </c>
      <c r="I11" s="78">
        <v>28681400</v>
      </c>
      <c r="J11" s="262">
        <f>H11</f>
        <v>4.528603781103975E-2</v>
      </c>
      <c r="K11" s="34"/>
      <c r="L11" s="202">
        <f t="shared" si="4"/>
        <v>603800</v>
      </c>
      <c r="M11" s="30"/>
      <c r="N11" s="35"/>
      <c r="P11" s="35"/>
      <c r="Q11" s="50"/>
      <c r="R11" s="194"/>
    </row>
    <row r="12" spans="1:18" ht="13.2" customHeight="1">
      <c r="A12" s="32"/>
      <c r="B12" s="26" t="s">
        <v>28</v>
      </c>
      <c r="C12" s="78">
        <v>21167700</v>
      </c>
      <c r="D12" s="262">
        <f t="shared" si="2"/>
        <v>3.3757713526783764E-2</v>
      </c>
      <c r="E12" s="200">
        <v>31852603</v>
      </c>
      <c r="F12" s="262">
        <f t="shared" si="0"/>
        <v>3.4564669425769662E-2</v>
      </c>
      <c r="G12" s="201">
        <v>31843051</v>
      </c>
      <c r="H12" s="263">
        <f t="shared" si="1"/>
        <v>3.4532688756420397E-2</v>
      </c>
      <c r="I12" s="78">
        <v>21870900</v>
      </c>
      <c r="J12" s="262">
        <f t="shared" si="3"/>
        <v>3.4532688756420397E-2</v>
      </c>
      <c r="K12" s="34"/>
      <c r="L12" s="202">
        <f t="shared" si="4"/>
        <v>703200</v>
      </c>
      <c r="M12" s="30"/>
      <c r="N12" s="35"/>
      <c r="P12" s="35"/>
      <c r="Q12" s="50"/>
      <c r="R12" s="194"/>
    </row>
    <row r="13" spans="1:18" ht="13.2" customHeight="1">
      <c r="A13" s="32"/>
      <c r="B13" s="26" t="s">
        <v>40</v>
      </c>
      <c r="C13" s="78">
        <v>35482500</v>
      </c>
      <c r="D13" s="262">
        <f t="shared" si="2"/>
        <v>5.6586595152714032E-2</v>
      </c>
      <c r="E13" s="200">
        <v>51980948</v>
      </c>
      <c r="F13" s="262">
        <f t="shared" si="0"/>
        <v>5.6406827538023271E-2</v>
      </c>
      <c r="G13" s="201">
        <v>52578160</v>
      </c>
      <c r="H13" s="263">
        <f t="shared" si="1"/>
        <v>5.7019198149865495E-2</v>
      </c>
      <c r="I13" s="78">
        <v>36112400</v>
      </c>
      <c r="J13" s="262">
        <f t="shared" si="3"/>
        <v>5.7019198149865495E-2</v>
      </c>
      <c r="K13" s="34"/>
      <c r="L13" s="202">
        <f t="shared" si="4"/>
        <v>629900</v>
      </c>
      <c r="M13" s="30"/>
      <c r="N13" s="35"/>
      <c r="P13" s="35"/>
      <c r="Q13" s="50"/>
      <c r="R13" s="194"/>
    </row>
    <row r="14" spans="1:18" ht="13.2" customHeight="1">
      <c r="A14" s="32"/>
      <c r="B14" s="26" t="s">
        <v>41</v>
      </c>
      <c r="C14" s="78">
        <v>45775900</v>
      </c>
      <c r="D14" s="262">
        <f t="shared" si="2"/>
        <v>7.3002249589265766E-2</v>
      </c>
      <c r="E14" s="200">
        <v>71303098</v>
      </c>
      <c r="F14" s="262">
        <f t="shared" si="0"/>
        <v>7.7374147770694221E-2</v>
      </c>
      <c r="G14" s="201">
        <v>69850214</v>
      </c>
      <c r="H14" s="263">
        <f t="shared" si="1"/>
        <v>7.5750144030839212E-2</v>
      </c>
      <c r="I14" s="78">
        <v>47975400</v>
      </c>
      <c r="J14" s="262">
        <f t="shared" si="3"/>
        <v>7.5750144030839212E-2</v>
      </c>
      <c r="K14" s="34"/>
      <c r="L14" s="202">
        <f t="shared" si="4"/>
        <v>2199500</v>
      </c>
      <c r="M14" s="30"/>
      <c r="N14" s="35"/>
      <c r="P14" s="35"/>
      <c r="Q14" s="50"/>
      <c r="R14" s="194"/>
    </row>
    <row r="15" spans="1:18" ht="13.2" customHeight="1">
      <c r="A15" s="32"/>
      <c r="B15" s="26" t="s">
        <v>42</v>
      </c>
      <c r="C15" s="78">
        <v>14093800</v>
      </c>
      <c r="D15" s="262">
        <f t="shared" si="2"/>
        <v>2.2476436405645631E-2</v>
      </c>
      <c r="E15" s="200">
        <v>19305358</v>
      </c>
      <c r="F15" s="262">
        <f t="shared" si="0"/>
        <v>2.0949098490196792E-2</v>
      </c>
      <c r="G15" s="201">
        <v>19708841</v>
      </c>
      <c r="H15" s="263">
        <f t="shared" si="1"/>
        <v>2.1373557200997397E-2</v>
      </c>
      <c r="I15" s="78">
        <v>13536700</v>
      </c>
      <c r="J15" s="262">
        <f t="shared" si="3"/>
        <v>2.1373557200997397E-2</v>
      </c>
      <c r="K15" s="34"/>
      <c r="L15" s="202">
        <f t="shared" si="4"/>
        <v>-557100</v>
      </c>
      <c r="M15" s="30"/>
      <c r="N15" s="35"/>
      <c r="P15" s="35"/>
      <c r="Q15" s="50"/>
      <c r="R15" s="194"/>
    </row>
    <row r="16" spans="1:18" ht="13.2" customHeight="1">
      <c r="A16" s="32"/>
      <c r="B16" s="26" t="s">
        <v>43</v>
      </c>
      <c r="C16" s="78">
        <v>49892600</v>
      </c>
      <c r="D16" s="262">
        <f t="shared" si="2"/>
        <v>7.9567458812549854E-2</v>
      </c>
      <c r="E16" s="200">
        <v>73616665</v>
      </c>
      <c r="F16" s="262">
        <f t="shared" si="0"/>
        <v>7.9884701729168811E-2</v>
      </c>
      <c r="G16" s="201">
        <v>72786895</v>
      </c>
      <c r="H16" s="263">
        <f t="shared" si="1"/>
        <v>7.8934873124477056E-2</v>
      </c>
      <c r="I16" s="78">
        <v>49992400</v>
      </c>
      <c r="J16" s="262">
        <f t="shared" si="3"/>
        <v>7.8934873124477056E-2</v>
      </c>
      <c r="K16" s="34"/>
      <c r="L16" s="202">
        <f t="shared" si="4"/>
        <v>99800</v>
      </c>
      <c r="M16" s="30"/>
      <c r="N16" s="35"/>
      <c r="P16" s="35"/>
      <c r="Q16" s="50"/>
      <c r="R16" s="194"/>
    </row>
    <row r="17" spans="1:18" ht="13.2" customHeight="1">
      <c r="A17" s="32"/>
      <c r="B17" s="26" t="s">
        <v>44</v>
      </c>
      <c r="C17" s="78">
        <v>41651800</v>
      </c>
      <c r="D17" s="262">
        <f t="shared" si="2"/>
        <v>6.6425239032813763E-2</v>
      </c>
      <c r="E17" s="200">
        <v>59884599</v>
      </c>
      <c r="F17" s="262">
        <f t="shared" si="0"/>
        <v>6.498342908206832E-2</v>
      </c>
      <c r="G17" s="201">
        <v>63142322</v>
      </c>
      <c r="H17" s="263">
        <f t="shared" si="1"/>
        <v>6.8475666888316578E-2</v>
      </c>
      <c r="I17" s="78">
        <v>43368200</v>
      </c>
      <c r="J17" s="262">
        <f t="shared" si="3"/>
        <v>6.8475666888316578E-2</v>
      </c>
      <c r="K17" s="34"/>
      <c r="L17" s="202">
        <f t="shared" si="4"/>
        <v>1716400</v>
      </c>
      <c r="M17" s="30"/>
      <c r="N17" s="35"/>
      <c r="P17" s="35"/>
      <c r="Q17" s="50"/>
      <c r="R17" s="194"/>
    </row>
    <row r="18" spans="1:18" ht="13.2" customHeight="1">
      <c r="A18" s="32"/>
      <c r="B18" s="26" t="s">
        <v>9</v>
      </c>
      <c r="C18" s="78">
        <v>1645500</v>
      </c>
      <c r="D18" s="262">
        <f t="shared" si="2"/>
        <v>2.6242018551057831E-3</v>
      </c>
      <c r="E18" s="200">
        <v>2073581</v>
      </c>
      <c r="F18" s="262">
        <f t="shared" si="0"/>
        <v>2.2501345272333594E-3</v>
      </c>
      <c r="G18" s="201">
        <v>2251079</v>
      </c>
      <c r="H18" s="263">
        <f t="shared" si="1"/>
        <v>2.4412174095099766E-3</v>
      </c>
      <c r="I18" s="78">
        <v>1546100</v>
      </c>
      <c r="J18" s="262">
        <f t="shared" si="3"/>
        <v>2.4412174095099766E-3</v>
      </c>
      <c r="K18" s="34"/>
      <c r="L18" s="202">
        <f t="shared" si="4"/>
        <v>-99400</v>
      </c>
      <c r="M18" s="30"/>
      <c r="N18" s="35"/>
      <c r="P18" s="35"/>
      <c r="Q18" s="50"/>
      <c r="R18" s="194"/>
    </row>
    <row r="19" spans="1:18" ht="13.2" customHeight="1">
      <c r="A19" s="32"/>
      <c r="B19" s="26" t="s">
        <v>10</v>
      </c>
      <c r="C19" s="78">
        <v>8742900</v>
      </c>
      <c r="D19" s="262">
        <f t="shared" si="2"/>
        <v>1.3942956182925768E-2</v>
      </c>
      <c r="E19" s="200">
        <v>12218900</v>
      </c>
      <c r="F19" s="262">
        <f t="shared" si="0"/>
        <v>1.3259269242345341E-2</v>
      </c>
      <c r="G19" s="201">
        <v>12383125</v>
      </c>
      <c r="H19" s="263">
        <f t="shared" si="1"/>
        <v>1.3429071273881649E-2</v>
      </c>
      <c r="I19" s="78">
        <v>8505100</v>
      </c>
      <c r="J19" s="262">
        <f t="shared" si="3"/>
        <v>1.3429071273881649E-2</v>
      </c>
      <c r="K19" s="34"/>
      <c r="L19" s="202">
        <f t="shared" si="4"/>
        <v>-237800</v>
      </c>
      <c r="M19" s="30"/>
      <c r="N19" s="35"/>
      <c r="P19" s="35"/>
      <c r="Q19" s="50"/>
      <c r="R19" s="194"/>
    </row>
    <row r="20" spans="1:18" ht="13.2" customHeight="1">
      <c r="A20" s="32"/>
      <c r="B20" s="26" t="s">
        <v>45</v>
      </c>
      <c r="C20" s="78">
        <v>53525500</v>
      </c>
      <c r="D20" s="262">
        <f t="shared" si="2"/>
        <v>8.5361116010613539E-2</v>
      </c>
      <c r="E20" s="200">
        <v>79268778</v>
      </c>
      <c r="F20" s="262">
        <f t="shared" si="0"/>
        <v>8.6018059728265317E-2</v>
      </c>
      <c r="G20" s="201">
        <v>79371825</v>
      </c>
      <c r="H20" s="263">
        <f t="shared" si="1"/>
        <v>8.6076002225856665E-2</v>
      </c>
      <c r="I20" s="78">
        <v>54515200</v>
      </c>
      <c r="J20" s="262">
        <f t="shared" si="3"/>
        <v>8.6076002225856665E-2</v>
      </c>
      <c r="K20" s="34"/>
      <c r="L20" s="202">
        <f t="shared" si="4"/>
        <v>989700</v>
      </c>
      <c r="M20" s="30"/>
      <c r="N20" s="35"/>
      <c r="P20" s="35"/>
      <c r="Q20" s="50"/>
      <c r="R20" s="194"/>
    </row>
    <row r="21" spans="1:18" ht="13.2" customHeight="1">
      <c r="A21" s="32"/>
      <c r="B21" s="26" t="s">
        <v>46</v>
      </c>
      <c r="C21" s="78">
        <v>30466200</v>
      </c>
      <c r="D21" s="262">
        <f t="shared" si="2"/>
        <v>4.8586726562153633E-2</v>
      </c>
      <c r="E21" s="200">
        <v>45363844</v>
      </c>
      <c r="F21" s="262">
        <f t="shared" si="0"/>
        <v>4.9226315090863518E-2</v>
      </c>
      <c r="G21" s="201">
        <v>44157265</v>
      </c>
      <c r="H21" s="263">
        <f t="shared" si="1"/>
        <v>4.7887028431408032E-2</v>
      </c>
      <c r="I21" s="78">
        <v>30328700</v>
      </c>
      <c r="J21" s="262">
        <f t="shared" si="3"/>
        <v>4.7887028431408032E-2</v>
      </c>
      <c r="K21" s="34"/>
      <c r="L21" s="202">
        <f t="shared" si="4"/>
        <v>-137500</v>
      </c>
      <c r="M21" s="30"/>
      <c r="N21" s="35"/>
      <c r="P21" s="35"/>
      <c r="Q21" s="50"/>
      <c r="R21" s="194"/>
    </row>
    <row r="22" spans="1:18" ht="13.2" customHeight="1">
      <c r="A22" s="32"/>
      <c r="B22" s="26" t="s">
        <v>47</v>
      </c>
      <c r="C22" s="78">
        <v>42355600</v>
      </c>
      <c r="D22" s="262">
        <f t="shared" si="2"/>
        <v>6.7547641503566389E-2</v>
      </c>
      <c r="E22" s="200">
        <v>60910917</v>
      </c>
      <c r="F22" s="262">
        <f t="shared" si="0"/>
        <v>6.6097132172384582E-2</v>
      </c>
      <c r="G22" s="201">
        <v>62037769</v>
      </c>
      <c r="H22" s="263">
        <f t="shared" si="1"/>
        <v>6.7277817317809963E-2</v>
      </c>
      <c r="I22" s="78">
        <v>42609600</v>
      </c>
      <c r="J22" s="262">
        <f t="shared" si="3"/>
        <v>6.7277817317809963E-2</v>
      </c>
      <c r="K22" s="34"/>
      <c r="L22" s="202">
        <f t="shared" si="4"/>
        <v>254000</v>
      </c>
      <c r="M22" s="30"/>
      <c r="N22" s="35"/>
      <c r="P22" s="35"/>
      <c r="Q22" s="50"/>
      <c r="R22" s="194"/>
    </row>
    <row r="23" spans="1:18" ht="13.2" customHeight="1">
      <c r="A23" s="32"/>
      <c r="B23" s="26" t="s">
        <v>48</v>
      </c>
      <c r="C23" s="78">
        <v>32755400</v>
      </c>
      <c r="D23" s="262">
        <f t="shared" si="2"/>
        <v>5.2237484925391653E-2</v>
      </c>
      <c r="E23" s="200">
        <v>49141890</v>
      </c>
      <c r="F23" s="262">
        <f t="shared" si="0"/>
        <v>5.3326040035331992E-2</v>
      </c>
      <c r="G23" s="201">
        <v>48345967</v>
      </c>
      <c r="H23" s="263">
        <f t="shared" si="1"/>
        <v>5.2429531047108881E-2</v>
      </c>
      <c r="I23" s="78">
        <v>33205600</v>
      </c>
      <c r="J23" s="262">
        <f t="shared" si="3"/>
        <v>5.2429531047108881E-2</v>
      </c>
      <c r="K23" s="34"/>
      <c r="L23" s="202">
        <f t="shared" si="4"/>
        <v>450200</v>
      </c>
      <c r="M23" s="30"/>
      <c r="N23" s="35"/>
      <c r="P23" s="35"/>
      <c r="Q23" s="50"/>
      <c r="R23" s="194"/>
    </row>
    <row r="24" spans="1:18" ht="13.2" customHeight="1">
      <c r="A24" s="32"/>
      <c r="B24" s="26" t="s">
        <v>49</v>
      </c>
      <c r="C24" s="78">
        <v>40978000</v>
      </c>
      <c r="D24" s="262">
        <f t="shared" si="2"/>
        <v>6.5350679804633716E-2</v>
      </c>
      <c r="E24" s="200">
        <v>60648011</v>
      </c>
      <c r="F24" s="262">
        <f>E24/$E$32</f>
        <v>6.5811841234621929E-2</v>
      </c>
      <c r="G24" s="201">
        <v>60250359</v>
      </c>
      <c r="H24" s="263">
        <f t="shared" si="1"/>
        <v>6.5339432920846457E-2</v>
      </c>
      <c r="I24" s="78">
        <v>41381900</v>
      </c>
      <c r="J24" s="262">
        <f t="shared" si="3"/>
        <v>6.5339432920846457E-2</v>
      </c>
      <c r="K24" s="34"/>
      <c r="L24" s="202">
        <f t="shared" si="4"/>
        <v>403900</v>
      </c>
      <c r="M24" s="30"/>
      <c r="N24" s="35"/>
      <c r="P24" s="35"/>
      <c r="Q24" s="50"/>
      <c r="R24" s="194"/>
    </row>
    <row r="25" spans="1:18" ht="13.2" customHeight="1">
      <c r="A25" s="32"/>
      <c r="B25" s="26" t="s">
        <v>50</v>
      </c>
      <c r="C25" s="78">
        <v>44299000</v>
      </c>
      <c r="D25" s="262">
        <f t="shared" si="2"/>
        <v>7.0646926757417849E-2</v>
      </c>
      <c r="E25" s="200">
        <v>65950425</v>
      </c>
      <c r="F25" s="262">
        <f>E25/$E$32</f>
        <v>7.1565725369886257E-2</v>
      </c>
      <c r="G25" s="201">
        <v>64336945</v>
      </c>
      <c r="H25" s="263">
        <f>G25/$G$32</f>
        <v>6.9771194262256392E-2</v>
      </c>
      <c r="I25" s="78">
        <v>44188700</v>
      </c>
      <c r="J25" s="262">
        <f t="shared" si="3"/>
        <v>6.9771194262256392E-2</v>
      </c>
      <c r="K25" s="34"/>
      <c r="L25" s="202">
        <f t="shared" si="4"/>
        <v>-110300</v>
      </c>
      <c r="M25" s="30"/>
      <c r="N25" s="35"/>
      <c r="P25" s="35"/>
      <c r="Q25" s="50"/>
      <c r="R25" s="194"/>
    </row>
    <row r="26" spans="1:18" ht="13.2" customHeight="1">
      <c r="A26" s="32"/>
      <c r="B26" s="26" t="s">
        <v>51</v>
      </c>
      <c r="C26" s="78">
        <v>35749300</v>
      </c>
      <c r="D26" s="262">
        <f t="shared" si="2"/>
        <v>5.7012081056659475E-2</v>
      </c>
      <c r="E26" s="200">
        <v>53895950</v>
      </c>
      <c r="F26" s="262">
        <f t="shared" si="0"/>
        <v>5.8484880973081244E-2</v>
      </c>
      <c r="G26" s="201">
        <v>52514811</v>
      </c>
      <c r="H26" s="263">
        <f t="shared" si="1"/>
        <v>5.6950498347826096E-2</v>
      </c>
      <c r="I26" s="78">
        <v>36068900</v>
      </c>
      <c r="J26" s="262">
        <f t="shared" si="3"/>
        <v>5.6950498347826096E-2</v>
      </c>
      <c r="K26" s="34"/>
      <c r="L26" s="202">
        <f t="shared" si="4"/>
        <v>319600</v>
      </c>
      <c r="M26" s="30"/>
      <c r="N26" s="35"/>
      <c r="P26" s="35"/>
      <c r="Q26" s="50"/>
      <c r="R26" s="194"/>
    </row>
    <row r="27" spans="1:18" ht="13.2" customHeight="1">
      <c r="A27" s="32"/>
      <c r="B27" s="26" t="s">
        <v>52</v>
      </c>
      <c r="C27" s="78">
        <v>14230800</v>
      </c>
      <c r="D27" s="262">
        <f t="shared" si="2"/>
        <v>2.269492054672706E-2</v>
      </c>
      <c r="E27" s="200">
        <v>19803547</v>
      </c>
      <c r="F27" s="262">
        <f t="shared" si="0"/>
        <v>2.1489705425729023E-2</v>
      </c>
      <c r="G27" s="201">
        <v>20137456</v>
      </c>
      <c r="H27" s="263">
        <f t="shared" si="1"/>
        <v>2.183837536152269E-2</v>
      </c>
      <c r="I27" s="78">
        <v>13831100</v>
      </c>
      <c r="J27" s="262">
        <f t="shared" si="3"/>
        <v>2.183837536152269E-2</v>
      </c>
      <c r="K27" s="34"/>
      <c r="L27" s="202">
        <f t="shared" si="4"/>
        <v>-399700</v>
      </c>
      <c r="M27" s="30"/>
      <c r="N27" s="35"/>
      <c r="P27" s="35"/>
      <c r="Q27" s="50"/>
      <c r="R27" s="194"/>
    </row>
    <row r="28" spans="1:18" ht="13.2" customHeight="1">
      <c r="A28" s="32"/>
      <c r="B28" s="26" t="s">
        <v>53</v>
      </c>
      <c r="C28" s="78">
        <v>15349400</v>
      </c>
      <c r="D28" s="262">
        <f t="shared" si="2"/>
        <v>2.4478835584783171E-2</v>
      </c>
      <c r="E28" s="200">
        <v>21858826</v>
      </c>
      <c r="F28" s="262">
        <f t="shared" si="0"/>
        <v>2.371997964265021E-2</v>
      </c>
      <c r="G28" s="201">
        <v>21828882</v>
      </c>
      <c r="H28" s="263">
        <f t="shared" si="1"/>
        <v>2.367266842635863E-2</v>
      </c>
      <c r="I28" s="78">
        <v>14992800</v>
      </c>
      <c r="J28" s="262">
        <f t="shared" si="3"/>
        <v>2.367266842635863E-2</v>
      </c>
      <c r="K28" s="34"/>
      <c r="L28" s="202">
        <f t="shared" si="4"/>
        <v>-356600</v>
      </c>
      <c r="M28" s="30"/>
      <c r="N28" s="35"/>
      <c r="P28" s="35"/>
      <c r="Q28" s="50"/>
      <c r="R28" s="194"/>
    </row>
    <row r="29" spans="1:18" ht="13.2" customHeight="1">
      <c r="A29" s="32"/>
      <c r="B29" s="26" t="s">
        <v>54</v>
      </c>
      <c r="C29" s="78">
        <v>10152200</v>
      </c>
      <c r="D29" s="262">
        <f t="shared" si="2"/>
        <v>1.6190472241510136E-2</v>
      </c>
      <c r="E29" s="200">
        <v>14719678</v>
      </c>
      <c r="F29" s="262">
        <f t="shared" si="0"/>
        <v>1.597297414355035E-2</v>
      </c>
      <c r="G29" s="201">
        <v>14604304</v>
      </c>
      <c r="H29" s="263">
        <f t="shared" si="1"/>
        <v>1.5837863166319882E-2</v>
      </c>
      <c r="I29" s="78">
        <v>10030700</v>
      </c>
      <c r="J29" s="262">
        <f t="shared" si="3"/>
        <v>1.5837863166319882E-2</v>
      </c>
      <c r="K29" s="34"/>
      <c r="L29" s="202">
        <f t="shared" si="4"/>
        <v>-121500</v>
      </c>
      <c r="M29" s="30"/>
      <c r="N29" s="35"/>
      <c r="P29" s="35"/>
      <c r="Q29" s="50"/>
      <c r="R29" s="194"/>
    </row>
    <row r="30" spans="1:18" ht="13.2" customHeight="1">
      <c r="A30" s="32"/>
      <c r="B30" s="26" t="s">
        <v>55</v>
      </c>
      <c r="C30" s="78">
        <v>15671500</v>
      </c>
      <c r="D30" s="262">
        <f t="shared" si="2"/>
        <v>2.4992512532537391E-2</v>
      </c>
      <c r="E30" s="200">
        <v>21162897</v>
      </c>
      <c r="F30" s="262">
        <f t="shared" si="0"/>
        <v>2.296479628043625E-2</v>
      </c>
      <c r="G30" s="201">
        <v>23211466</v>
      </c>
      <c r="H30" s="263">
        <f t="shared" si="1"/>
        <v>2.5172033011479782E-2</v>
      </c>
      <c r="I30" s="78">
        <v>15942400</v>
      </c>
      <c r="J30" s="262">
        <f t="shared" si="3"/>
        <v>2.5172033011479782E-2</v>
      </c>
      <c r="K30" s="34"/>
      <c r="L30" s="202">
        <f t="shared" si="4"/>
        <v>270900</v>
      </c>
      <c r="M30" s="30"/>
      <c r="N30" s="35"/>
      <c r="P30" s="35"/>
      <c r="Q30" s="50"/>
      <c r="R30" s="194"/>
    </row>
    <row r="31" spans="1:18" ht="13.2" customHeight="1">
      <c r="A31" s="32"/>
      <c r="B31" s="26"/>
      <c r="C31" s="40"/>
      <c r="D31" s="38"/>
      <c r="E31" s="31"/>
      <c r="F31" s="39"/>
      <c r="G31" s="31"/>
      <c r="H31" s="37"/>
      <c r="I31" s="40"/>
      <c r="J31" s="39"/>
      <c r="K31" s="41"/>
      <c r="L31" s="202"/>
      <c r="M31" s="30"/>
      <c r="N31" s="35"/>
      <c r="O31" s="35"/>
    </row>
    <row r="32" spans="1:18" ht="13.2" customHeight="1">
      <c r="A32" s="42"/>
      <c r="B32" s="43" t="s">
        <v>22</v>
      </c>
      <c r="C32" s="45">
        <f t="shared" ref="C32:J32" si="5">SUM(C8:C30)</f>
        <v>627047800</v>
      </c>
      <c r="D32" s="44">
        <f t="shared" si="5"/>
        <v>1</v>
      </c>
      <c r="E32" s="45">
        <f>SUM(E8:E30)</f>
        <v>921536457</v>
      </c>
      <c r="F32" s="46">
        <f t="shared" si="5"/>
        <v>1</v>
      </c>
      <c r="G32" s="45">
        <f t="shared" si="5"/>
        <v>922113283</v>
      </c>
      <c r="H32" s="44">
        <f t="shared" si="5"/>
        <v>0.99999999999999989</v>
      </c>
      <c r="I32" s="45">
        <f>SUM(I8:I31)</f>
        <v>633337800</v>
      </c>
      <c r="J32" s="46">
        <f t="shared" si="5"/>
        <v>0.99999999999999989</v>
      </c>
      <c r="K32" s="47"/>
      <c r="L32" s="203">
        <f>SUM(L8:L31)</f>
        <v>6290000</v>
      </c>
      <c r="M32" s="48"/>
      <c r="N32" s="50"/>
      <c r="O32" s="49"/>
      <c r="Q32" s="59"/>
    </row>
    <row r="33" spans="1:17">
      <c r="C33" s="51"/>
      <c r="D33" s="51"/>
      <c r="E33" s="51"/>
      <c r="F33" s="52"/>
      <c r="G33" s="51"/>
      <c r="H33" s="51"/>
      <c r="I33" s="264"/>
      <c r="J33" s="51"/>
      <c r="K33" s="51"/>
      <c r="L33" s="209"/>
      <c r="M33" s="50"/>
      <c r="O33" s="57"/>
      <c r="Q33" s="59"/>
    </row>
    <row r="34" spans="1:17" ht="13.8">
      <c r="A34" s="89" t="s">
        <v>166</v>
      </c>
      <c r="C34" s="53"/>
      <c r="G34" s="265"/>
      <c r="I34" s="208"/>
      <c r="J34" s="53"/>
      <c r="K34" s="53"/>
      <c r="L34" s="208"/>
      <c r="O34" s="57"/>
      <c r="Q34" s="59"/>
    </row>
    <row r="35" spans="1:17">
      <c r="C35" s="80"/>
      <c r="I35" s="53"/>
      <c r="L35" s="53"/>
      <c r="Q35" s="193"/>
    </row>
    <row r="36" spans="1:17">
      <c r="C36" s="53"/>
    </row>
  </sheetData>
  <mergeCells count="6">
    <mergeCell ref="E4:M4"/>
    <mergeCell ref="E5:F5"/>
    <mergeCell ref="I5:J5"/>
    <mergeCell ref="K5:M5"/>
    <mergeCell ref="C5:D5"/>
    <mergeCell ref="G5:H5"/>
  </mergeCells>
  <pageMargins left="0.5" right="0.5" top="0.5" bottom="0.5" header="0.5" footer="0.5"/>
  <pageSetup paperSize="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1107925717494DA363C8461863197E" ma:contentTypeVersion="3" ma:contentTypeDescription="Create a new document." ma:contentTypeScope="" ma:versionID="0666b6708380ce94cfb65ce431d66a17">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72WVDYXX2UNK-1717399031-104</_dlc_DocId>
    <_dlc_DocIdUrl xmlns="30355ef0-b855-4ebb-a92a-a6c79f7573fd">
      <Url>https://www.calstate.edu/csu-system/about-the-csu/budget/_layouts/15/DocIdRedir.aspx?ID=72WVDYXX2UNK-1717399031-104</Url>
      <Description>72WVDYXX2UNK-1717399031-104</Description>
    </_dlc_DocIdUrl>
  </documentManagement>
</p:properties>
</file>

<file path=customXml/itemProps1.xml><?xml version="1.0" encoding="utf-8"?>
<ds:datastoreItem xmlns:ds="http://schemas.openxmlformats.org/officeDocument/2006/customXml" ds:itemID="{249D51F8-0499-4B92-A611-99DBDC88BB43}"/>
</file>

<file path=customXml/itemProps2.xml><?xml version="1.0" encoding="utf-8"?>
<ds:datastoreItem xmlns:ds="http://schemas.openxmlformats.org/officeDocument/2006/customXml" ds:itemID="{429E6CC6-A82A-4973-B6B3-76827C389D25}"/>
</file>

<file path=customXml/itemProps3.xml><?xml version="1.0" encoding="utf-8"?>
<ds:datastoreItem xmlns:ds="http://schemas.openxmlformats.org/officeDocument/2006/customXml" ds:itemID="{70492453-A7EE-4C04-9420-694FA8F1E2BE}"/>
</file>

<file path=customXml/itemProps4.xml><?xml version="1.0" encoding="utf-8"?>
<ds:datastoreItem xmlns:ds="http://schemas.openxmlformats.org/officeDocument/2006/customXml" ds:itemID="{A501137C-66CF-4C15-8998-0F2887FD3E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 Budget Summary</vt:lpstr>
      <vt:lpstr>(B) Base Bud Adj</vt:lpstr>
      <vt:lpstr>(C) 12-13 Expenditure Adjust.</vt:lpstr>
      <vt:lpstr>(D) Tuition Fee Revenue</vt:lpstr>
      <vt:lpstr>(E) Tuit Fee Discounts</vt:lpstr>
      <vt:lpstr>'(A) Budget Summary'!Print_Area</vt:lpstr>
      <vt:lpstr>'(B) Base Bud Adj'!Print_Area</vt:lpstr>
      <vt:lpstr>'(C) 12-13 Expenditure Adjust.'!Print_Area</vt:lpstr>
      <vt:lpstr>'(D) Tuition Fee Revenue'!Print_Area</vt:lpstr>
      <vt:lpstr>'(E) Tuit Fee Discounts'!Print_Area</vt:lpstr>
      <vt:lpstr>'(D) Tuition Fee Revenue'!Print_Titles</vt:lpstr>
    </vt:vector>
  </TitlesOfParts>
  <Company>California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 Rideau</dc:creator>
  <cp:lastModifiedBy>Canfield, Chris</cp:lastModifiedBy>
  <cp:lastPrinted>2013-04-08T22:40:44Z</cp:lastPrinted>
  <dcterms:created xsi:type="dcterms:W3CDTF">2005-01-20T22:46:37Z</dcterms:created>
  <dcterms:modified xsi:type="dcterms:W3CDTF">2013-04-08T22:40:59Z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9d5278c1-24d9-4119-bb55-f8035f3ade8d</vt:lpwstr>
  </property>
</Properties>
</file>