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ardvark\bf\BUDGET\Budgets\2016-17_Budget\2016-17_Governor's-Budget\2016-17-Governor's-Budget-Allocations\"/>
    </mc:Choice>
  </mc:AlternateContent>
  <bookViews>
    <workbookView xWindow="0" yWindow="0" windowWidth="17688" windowHeight="10272" tabRatio="604"/>
  </bookViews>
  <sheets>
    <sheet name="Attach A-16-17-GF Summ" sheetId="6" r:id="rId1"/>
    <sheet name="Attach B-Adj to Base GF" sheetId="1" r:id="rId2"/>
    <sheet name="Attach C-Prelim New GF" sheetId="7" r:id="rId3"/>
    <sheet name="Attach D-net-tuition-rev" sheetId="9" r:id="rId4"/>
  </sheets>
  <definedNames>
    <definedName name="_xlnm.Print_Area" localSheetId="0">'Attach A-16-17-GF Summ'!$A$1:$M$44</definedName>
    <definedName name="_xlnm.Print_Area" localSheetId="1">'Attach B-Adj to Base GF'!$A$1:$L$43</definedName>
    <definedName name="_xlnm.Print_Area" localSheetId="2">'Attach C-Prelim New GF'!$A$1:$P$43</definedName>
    <definedName name="_xlnm.Print_Area" localSheetId="3">'Attach D-net-tuition-rev'!$A$1:$R$46</definedName>
  </definedNames>
  <calcPr calcId="152511"/>
</workbook>
</file>

<file path=xl/calcChain.xml><?xml version="1.0" encoding="utf-8"?>
<calcChain xmlns="http://schemas.openxmlformats.org/spreadsheetml/2006/main">
  <c r="B35" i="6" l="1"/>
  <c r="B34" i="6"/>
  <c r="G35" i="1" l="1"/>
  <c r="G34" i="1"/>
  <c r="H39" i="6"/>
  <c r="H38" i="6"/>
  <c r="H37" i="6"/>
  <c r="H36" i="6"/>
  <c r="K35" i="1"/>
  <c r="D35" i="6"/>
  <c r="H35" i="6"/>
  <c r="K34" i="1"/>
  <c r="D34" i="6"/>
  <c r="H34" i="6"/>
  <c r="H10" i="6"/>
  <c r="H11" i="6"/>
  <c r="H12" i="6"/>
  <c r="H13" i="6"/>
  <c r="H14" i="6"/>
  <c r="H15" i="6"/>
  <c r="H16" i="6"/>
  <c r="H17" i="6"/>
  <c r="H18" i="6"/>
  <c r="H19" i="6"/>
  <c r="H20" i="6"/>
  <c r="H21" i="6"/>
  <c r="H22" i="6"/>
  <c r="H23" i="6"/>
  <c r="H24" i="6"/>
  <c r="H25" i="6"/>
  <c r="H26" i="6"/>
  <c r="H27" i="6"/>
  <c r="H28" i="6"/>
  <c r="H29" i="6"/>
  <c r="H30" i="6"/>
  <c r="H9" i="6"/>
  <c r="H8" i="6"/>
  <c r="M8" i="6"/>
  <c r="F33" i="9"/>
  <c r="F42" i="9"/>
  <c r="F38" i="9"/>
  <c r="F36" i="9"/>
  <c r="F10" i="9"/>
  <c r="F11" i="9"/>
  <c r="F12" i="9"/>
  <c r="F13" i="9"/>
  <c r="F14" i="9"/>
  <c r="F15" i="9"/>
  <c r="F16" i="9"/>
  <c r="F17" i="9"/>
  <c r="F18" i="9"/>
  <c r="F19" i="9"/>
  <c r="F20" i="9"/>
  <c r="F21" i="9"/>
  <c r="F22" i="9"/>
  <c r="F23" i="9"/>
  <c r="F24" i="9"/>
  <c r="F25" i="9"/>
  <c r="F26" i="9"/>
  <c r="F27" i="9"/>
  <c r="F28" i="9"/>
  <c r="F29" i="9"/>
  <c r="F30" i="9"/>
  <c r="F31" i="9"/>
  <c r="F9" i="9"/>
  <c r="P37" i="7"/>
  <c r="G36" i="1"/>
  <c r="K36" i="1"/>
  <c r="D36" i="6"/>
  <c r="F36" i="6"/>
  <c r="F34" i="6"/>
  <c r="C22" i="1"/>
  <c r="G22" i="1"/>
  <c r="K22" i="1"/>
  <c r="D22" i="6"/>
  <c r="F22" i="6"/>
  <c r="K8" i="1"/>
  <c r="D8" i="6"/>
  <c r="F8" i="6"/>
  <c r="K9" i="1"/>
  <c r="D9" i="6"/>
  <c r="F9" i="6"/>
  <c r="K10" i="1"/>
  <c r="D10" i="6"/>
  <c r="F10" i="6"/>
  <c r="K11" i="1"/>
  <c r="D11" i="6"/>
  <c r="F11" i="6"/>
  <c r="K12" i="1"/>
  <c r="D12" i="6"/>
  <c r="F12" i="6"/>
  <c r="K13" i="1"/>
  <c r="D13" i="6"/>
  <c r="F13" i="6"/>
  <c r="K14" i="1"/>
  <c r="D14" i="6"/>
  <c r="F14" i="6"/>
  <c r="K15" i="1"/>
  <c r="D15" i="6"/>
  <c r="F15" i="6"/>
  <c r="K16" i="1"/>
  <c r="D16" i="6"/>
  <c r="F16" i="6"/>
  <c r="K17" i="1"/>
  <c r="D17" i="6"/>
  <c r="F17" i="6"/>
  <c r="K18" i="1"/>
  <c r="D18" i="6"/>
  <c r="F18" i="6"/>
  <c r="K19" i="1"/>
  <c r="D19" i="6"/>
  <c r="F19" i="6"/>
  <c r="K20" i="1"/>
  <c r="D20" i="6"/>
  <c r="F20" i="6"/>
  <c r="K21" i="1"/>
  <c r="D21" i="6"/>
  <c r="F21" i="6"/>
  <c r="K23" i="1"/>
  <c r="D23" i="6"/>
  <c r="F23" i="6"/>
  <c r="K24" i="1"/>
  <c r="D24" i="6"/>
  <c r="F24" i="6"/>
  <c r="K25" i="1"/>
  <c r="D25" i="6"/>
  <c r="F25" i="6"/>
  <c r="K26" i="1"/>
  <c r="D26" i="6"/>
  <c r="F26" i="6"/>
  <c r="K27" i="1"/>
  <c r="D27" i="6"/>
  <c r="F27" i="6"/>
  <c r="K28" i="1"/>
  <c r="D28" i="6"/>
  <c r="F28" i="6"/>
  <c r="K29" i="1"/>
  <c r="D29" i="6"/>
  <c r="F29" i="6"/>
  <c r="K30" i="1"/>
  <c r="D30" i="6"/>
  <c r="F30" i="6"/>
  <c r="H32" i="6"/>
  <c r="G38" i="1"/>
  <c r="K38" i="1"/>
  <c r="D38" i="6"/>
  <c r="F38" i="6"/>
  <c r="F39" i="6"/>
  <c r="L37" i="7"/>
  <c r="P40" i="7"/>
  <c r="L36" i="9"/>
  <c r="P34" i="7"/>
  <c r="P35" i="7"/>
  <c r="P36" i="7"/>
  <c r="E38" i="7"/>
  <c r="P38" i="7"/>
  <c r="P33" i="7"/>
  <c r="P9" i="7"/>
  <c r="P10" i="7"/>
  <c r="P11" i="7"/>
  <c r="P12" i="7"/>
  <c r="P13" i="7"/>
  <c r="P14" i="7"/>
  <c r="P15" i="7"/>
  <c r="P16" i="7"/>
  <c r="P17" i="7"/>
  <c r="P18" i="7"/>
  <c r="P19" i="7"/>
  <c r="P20" i="7"/>
  <c r="C21" i="7"/>
  <c r="J21" i="7"/>
  <c r="P21" i="7"/>
  <c r="P22" i="7"/>
  <c r="P23" i="7"/>
  <c r="P24" i="7"/>
  <c r="P25" i="7"/>
  <c r="P26" i="7"/>
  <c r="P27" i="7"/>
  <c r="P28" i="7"/>
  <c r="P29" i="7"/>
  <c r="P8" i="7"/>
  <c r="P7" i="7"/>
  <c r="H31" i="7"/>
  <c r="H40" i="7"/>
  <c r="P9" i="9"/>
  <c r="K8" i="6"/>
  <c r="R9" i="9"/>
  <c r="M39" i="6"/>
  <c r="M36" i="9"/>
  <c r="N33" i="9"/>
  <c r="B36" i="9"/>
  <c r="B22" i="6"/>
  <c r="B32" i="6"/>
  <c r="B41" i="6"/>
  <c r="R31" i="9"/>
  <c r="P37" i="9"/>
  <c r="P38" i="9"/>
  <c r="K37" i="6"/>
  <c r="P36" i="9"/>
  <c r="K35" i="6"/>
  <c r="P11" i="9"/>
  <c r="K10" i="6"/>
  <c r="P28" i="9"/>
  <c r="K27" i="6"/>
  <c r="P29" i="9"/>
  <c r="K28" i="6"/>
  <c r="P20" i="9"/>
  <c r="K19" i="6"/>
  <c r="P31" i="9"/>
  <c r="K30" i="6"/>
  <c r="P30" i="9"/>
  <c r="K29" i="6"/>
  <c r="P27" i="9"/>
  <c r="K26" i="6"/>
  <c r="P26" i="9"/>
  <c r="K25" i="6"/>
  <c r="P25" i="9"/>
  <c r="K24" i="6"/>
  <c r="P24" i="9"/>
  <c r="K23" i="6"/>
  <c r="P23" i="9"/>
  <c r="K22" i="6"/>
  <c r="P22" i="9"/>
  <c r="K21" i="6"/>
  <c r="P21" i="9"/>
  <c r="K20" i="6"/>
  <c r="P19" i="9"/>
  <c r="K18" i="6"/>
  <c r="P18" i="9"/>
  <c r="K17" i="6"/>
  <c r="P17" i="9"/>
  <c r="K16" i="6"/>
  <c r="P16" i="9"/>
  <c r="K15" i="6"/>
  <c r="P15" i="9"/>
  <c r="K14" i="6"/>
  <c r="P14" i="9"/>
  <c r="K13" i="6"/>
  <c r="P13" i="9"/>
  <c r="K12" i="6"/>
  <c r="P12" i="9"/>
  <c r="K11" i="6"/>
  <c r="P10" i="9"/>
  <c r="K9" i="6"/>
  <c r="H33" i="9"/>
  <c r="H42" i="9"/>
  <c r="B33" i="9"/>
  <c r="B42" i="9"/>
  <c r="C32" i="1"/>
  <c r="C41" i="1"/>
  <c r="L31" i="7"/>
  <c r="L40" i="7"/>
  <c r="R18" i="9"/>
  <c r="R10" i="9"/>
  <c r="R11" i="9"/>
  <c r="R12" i="9"/>
  <c r="R13" i="9"/>
  <c r="R14" i="9"/>
  <c r="R15" i="9"/>
  <c r="R16" i="9"/>
  <c r="R17" i="9"/>
  <c r="R19" i="9"/>
  <c r="R20" i="9"/>
  <c r="R21" i="9"/>
  <c r="R22" i="9"/>
  <c r="R23" i="9"/>
  <c r="R24" i="9"/>
  <c r="R25" i="9"/>
  <c r="R26" i="9"/>
  <c r="R27" i="9"/>
  <c r="R28" i="9"/>
  <c r="R29" i="9"/>
  <c r="R30" i="9"/>
  <c r="N31" i="7"/>
  <c r="N40" i="7"/>
  <c r="N42" i="9"/>
  <c r="M33" i="9"/>
  <c r="M42" i="9"/>
  <c r="L33" i="9"/>
  <c r="L42" i="9"/>
  <c r="K33" i="9"/>
  <c r="K42" i="9"/>
  <c r="D33" i="9"/>
  <c r="D42" i="9"/>
  <c r="J33" i="9"/>
  <c r="J42" i="9"/>
  <c r="G32" i="1"/>
  <c r="G41" i="1"/>
  <c r="O33" i="9"/>
  <c r="O42" i="9"/>
  <c r="E31" i="7"/>
  <c r="D31" i="7"/>
  <c r="D40" i="7"/>
  <c r="C31" i="7"/>
  <c r="C40" i="7"/>
  <c r="J31" i="7"/>
  <c r="J40" i="7"/>
  <c r="M37" i="6"/>
  <c r="K32" i="6"/>
  <c r="K41" i="6"/>
  <c r="M35" i="6"/>
  <c r="M38" i="6"/>
  <c r="M36" i="6"/>
  <c r="R33" i="9"/>
  <c r="R42" i="9"/>
  <c r="P33" i="9"/>
  <c r="P42" i="9"/>
  <c r="E40" i="7"/>
  <c r="M15" i="6"/>
  <c r="M25" i="6"/>
  <c r="M9" i="6"/>
  <c r="M24" i="6"/>
  <c r="M12" i="6"/>
  <c r="M29" i="6"/>
  <c r="M21" i="6"/>
  <c r="M22" i="6"/>
  <c r="M10" i="6"/>
  <c r="M30" i="6"/>
  <c r="M14" i="6"/>
  <c r="M16" i="6"/>
  <c r="M27" i="6"/>
  <c r="M11" i="6"/>
  <c r="M18" i="6"/>
  <c r="M28" i="6"/>
  <c r="M20" i="6"/>
  <c r="M26" i="6"/>
  <c r="M23" i="6"/>
  <c r="M17" i="6"/>
  <c r="M34" i="6"/>
  <c r="M41" i="6" s="1"/>
  <c r="K32" i="1"/>
  <c r="K41" i="1"/>
  <c r="D32" i="6"/>
  <c r="D41" i="6"/>
  <c r="M13" i="6"/>
  <c r="P31" i="7"/>
  <c r="F32" i="6"/>
  <c r="F41" i="6"/>
  <c r="M19" i="6"/>
  <c r="M32" i="6"/>
  <c r="H41" i="6" l="1"/>
</calcChain>
</file>

<file path=xl/comments1.xml><?xml version="1.0" encoding="utf-8"?>
<comments xmlns="http://schemas.openxmlformats.org/spreadsheetml/2006/main">
  <authors>
    <author>Rideau, Rodney</author>
  </authors>
  <commentList>
    <comment ref="J38" authorId="0" shapeId="0">
      <text>
        <r>
          <rPr>
            <b/>
            <sz val="9"/>
            <color indexed="81"/>
            <rFont val="Tahoma"/>
            <family val="2"/>
          </rPr>
          <t>Rideau, Rodney:</t>
        </r>
        <r>
          <rPr>
            <sz val="9"/>
            <color indexed="81"/>
            <rFont val="Tahoma"/>
            <family val="2"/>
          </rPr>
          <t xml:space="preserve">
Summer Arts revenue collected and administered by Monterey Bay; separate out from MB in org code</t>
        </r>
      </text>
    </comment>
  </commentList>
</comments>
</file>

<file path=xl/sharedStrings.xml><?xml version="1.0" encoding="utf-8"?>
<sst xmlns="http://schemas.openxmlformats.org/spreadsheetml/2006/main" count="190" uniqueCount="100">
  <si>
    <t>Bakersfield</t>
  </si>
  <si>
    <t>Channel Islands</t>
  </si>
  <si>
    <t>Chico</t>
  </si>
  <si>
    <t>Dominguez Hills</t>
  </si>
  <si>
    <t>East Bay</t>
  </si>
  <si>
    <t>Fresno</t>
  </si>
  <si>
    <t>Fullerton</t>
  </si>
  <si>
    <t>Humboldt</t>
  </si>
  <si>
    <t>Long Beach</t>
  </si>
  <si>
    <t>Los Angeles</t>
  </si>
  <si>
    <t>Maritime Academy</t>
  </si>
  <si>
    <t>Monterey Bay</t>
  </si>
  <si>
    <t>Northridge</t>
  </si>
  <si>
    <t>Pomona</t>
  </si>
  <si>
    <t>Sacramento</t>
  </si>
  <si>
    <t>San Bernardino</t>
  </si>
  <si>
    <t>San Diego</t>
  </si>
  <si>
    <t>San Francisco</t>
  </si>
  <si>
    <t>San Jose</t>
  </si>
  <si>
    <t>San Luis Obispo</t>
  </si>
  <si>
    <t>San Marcos</t>
  </si>
  <si>
    <t>Sonoma</t>
  </si>
  <si>
    <t>Stanislaus</t>
  </si>
  <si>
    <t>Campus Total</t>
  </si>
  <si>
    <t>Chancellor's Office</t>
  </si>
  <si>
    <t>Summer Arts</t>
  </si>
  <si>
    <t>Systemwide Provisions</t>
  </si>
  <si>
    <t>CSU System Total</t>
  </si>
  <si>
    <t>Health</t>
  </si>
  <si>
    <t>New Space</t>
  </si>
  <si>
    <t>Mandatory Costs</t>
  </si>
  <si>
    <t>(Sum of Cols. 1-6)</t>
  </si>
  <si>
    <t>(Cols. 2 + 6)</t>
  </si>
  <si>
    <t>GO &amp; Lease Revenue Bond Debt Service</t>
  </si>
  <si>
    <t>For Reference Only</t>
  </si>
  <si>
    <t>(Sum of Cols. 1-3)</t>
  </si>
  <si>
    <t>Systemwide Initiatives, Performance Funding &amp; Other</t>
  </si>
  <si>
    <t>Revisions to 2015-16 General Fund Allocations</t>
  </si>
  <si>
    <t>2015-16 State Funded Retirement Adjustment</t>
  </si>
  <si>
    <t>2015-16 Resident FTES Target</t>
  </si>
  <si>
    <t>2016-17 Resident FTES Increase</t>
  </si>
  <si>
    <r>
      <t xml:space="preserve"> 2015-16 Final Budget Gross Tuition and Fee Revenue </t>
    </r>
    <r>
      <rPr>
        <i/>
        <sz val="11"/>
        <color theme="1"/>
        <rFont val="Calibri"/>
        <family val="2"/>
        <scheme val="minor"/>
      </rPr>
      <t>(Campus Reported)</t>
    </r>
  </si>
  <si>
    <t>Center for California Studies</t>
  </si>
  <si>
    <t>State University Grant Increases (distribution based on campus relative need)</t>
  </si>
  <si>
    <t>Total 2016-17 State University Grants</t>
  </si>
  <si>
    <t>Adjustments in 2016-17 Tuition Revenue and State University Grants</t>
  </si>
  <si>
    <t xml:space="preserve">2015-16 Final Budget State University Grants (Coded Memo B 2015-03) </t>
  </si>
  <si>
    <t>Change in Tuition Revenue paid by Resident Students (based on 2014-15 Change in Student Mix)</t>
  </si>
  <si>
    <t>Gross Tuition Revenue from 3,560 FTES Funded Enrollment Growth</t>
  </si>
  <si>
    <r>
      <t xml:space="preserve">GF Adjustment, State University Grants                              </t>
    </r>
    <r>
      <rPr>
        <sz val="9"/>
        <color theme="1"/>
        <rFont val="Calibri"/>
        <family val="2"/>
        <scheme val="minor"/>
      </rPr>
      <t>(based on campus relative need)</t>
    </r>
  </si>
  <si>
    <t>(Attach. D, Col. 7)</t>
  </si>
  <si>
    <t>(Cols. 4 + 5)</t>
  </si>
  <si>
    <t>ATTACHMENT A - General Fund Summary and Support Budget Total</t>
  </si>
  <si>
    <t>2016-17 Preliminary Budget Allocations</t>
  </si>
  <si>
    <t xml:space="preserve">2016-17 Preliminary Budget Allocation </t>
  </si>
  <si>
    <t>ATTACHMENT D - Projections of 2016-17 Support Budget Tuition and Fee Revenues Including State University Grants</t>
  </si>
  <si>
    <t>Total Revisions to 2015-16 General Fund Allocations</t>
  </si>
  <si>
    <t xml:space="preserve">ATTACHMENT B - Revisions to 2015-16 General Fund Allocations </t>
  </si>
  <si>
    <t>2016-17 GF for Enrollment Growth</t>
  </si>
  <si>
    <t>Compensation</t>
  </si>
  <si>
    <t>SW Initiatives</t>
  </si>
  <si>
    <t>ATTACHMENT C  - New 2016-17 General Fund Allocations</t>
  </si>
  <si>
    <t>Total New            2016-17 General Fund Allocations</t>
  </si>
  <si>
    <t>(Sum of Cols. 1-7)</t>
  </si>
  <si>
    <t>(Sum of Cols. 1-2)</t>
  </si>
  <si>
    <t>Enrollment</t>
  </si>
  <si>
    <r>
      <rPr>
        <vertAlign val="superscript"/>
        <sz val="11"/>
        <rFont val="Calibri"/>
        <family val="2"/>
        <scheme val="minor"/>
      </rPr>
      <t>2</t>
    </r>
    <r>
      <rPr>
        <sz val="11"/>
        <rFont val="Calibri"/>
        <family val="2"/>
        <scheme val="minor"/>
      </rPr>
      <t>Represents the year over year adjustment of (instate) tuition revenue (e.g., $5,472 for a full-time undergraduate student) paid by nonresident students. Additional nonresident tuition is not factored here.</t>
    </r>
  </si>
  <si>
    <t>Total 2016-17 Support Budget Net Tuition and Fee Revenue</t>
  </si>
  <si>
    <t>SUG</t>
  </si>
  <si>
    <r>
      <t>Change in Tuition Revenue (in-state) paid by Nonresident Students               (based on change in 2014-15 actual)</t>
    </r>
    <r>
      <rPr>
        <vertAlign val="superscript"/>
        <sz val="11"/>
        <color theme="1"/>
        <rFont val="Calibri"/>
        <family val="2"/>
        <scheme val="minor"/>
      </rPr>
      <t xml:space="preserve">2 </t>
    </r>
  </si>
  <si>
    <r>
      <rPr>
        <vertAlign val="superscript"/>
        <sz val="11"/>
        <color theme="1"/>
        <rFont val="Calibri"/>
        <family val="2"/>
        <scheme val="minor"/>
      </rPr>
      <t>1</t>
    </r>
    <r>
      <rPr>
        <sz val="11"/>
        <color theme="1"/>
        <rFont val="Calibri"/>
        <family val="2"/>
        <scheme val="minor"/>
      </rPr>
      <t xml:space="preserve">Funds are retained centrally to address CSU need to cover annual employer-paid retirement rate adjustment on pensionable payroll above the 2013-14 level that is funded by the state. </t>
    </r>
  </si>
  <si>
    <r>
      <rPr>
        <vertAlign val="superscript"/>
        <sz val="11"/>
        <color theme="1"/>
        <rFont val="Calibri"/>
        <family val="2"/>
        <scheme val="minor"/>
      </rPr>
      <t>2</t>
    </r>
    <r>
      <rPr>
        <sz val="11"/>
        <color theme="1"/>
        <rFont val="Calibri"/>
        <family val="2"/>
        <scheme val="minor"/>
      </rPr>
      <t>2016-17 support budget compensation increase for faculty is held centrally pending collective bargaining agreement.</t>
    </r>
  </si>
  <si>
    <t>($5,809 GF per FTES)</t>
  </si>
  <si>
    <t>(Attach. B, Col. 3)</t>
  </si>
  <si>
    <t>(Attach. C, Col. 8)</t>
  </si>
  <si>
    <r>
      <t xml:space="preserve"> 2015-16 Final Budget General Fund Allocation</t>
    </r>
    <r>
      <rPr>
        <b/>
        <sz val="9"/>
        <color theme="1"/>
        <rFont val="Calibri"/>
        <family val="2"/>
        <scheme val="minor"/>
      </rPr>
      <t xml:space="preserve"> (Coded Memo B 2015-03)</t>
    </r>
  </si>
  <si>
    <t>New 2016-17 General Fund Allocations Estimated</t>
  </si>
  <si>
    <t>Total 2016-17 General Fund Allocations Estimated</t>
  </si>
  <si>
    <t>2016-17 Support Budget Net Tuition and Fee Revenue Projection</t>
  </si>
  <si>
    <t>2016-17 Net Support Budget Total Estimated</t>
  </si>
  <si>
    <t>Total 2016-17 Resident FTES</t>
  </si>
  <si>
    <t>Resident FTES</t>
  </si>
  <si>
    <t>Non-resident FTES</t>
  </si>
  <si>
    <t>Systemwide Programs</t>
  </si>
  <si>
    <r>
      <t>2016-17 Non-resident FTES</t>
    </r>
    <r>
      <rPr>
        <vertAlign val="superscript"/>
        <sz val="11"/>
        <color theme="1"/>
        <rFont val="Calibri"/>
        <family val="2"/>
        <scheme val="minor"/>
      </rPr>
      <t>1</t>
    </r>
  </si>
  <si>
    <r>
      <t>Systemwide Programs</t>
    </r>
    <r>
      <rPr>
        <vertAlign val="superscript"/>
        <sz val="11"/>
        <color theme="1"/>
        <rFont val="Calibri"/>
        <family val="2"/>
        <scheme val="minor"/>
      </rPr>
      <t>3</t>
    </r>
  </si>
  <si>
    <r>
      <t>Program Funding</t>
    </r>
    <r>
      <rPr>
        <b/>
        <vertAlign val="superscript"/>
        <sz val="11"/>
        <color theme="1"/>
        <rFont val="Calibri"/>
        <family val="2"/>
        <scheme val="minor"/>
      </rPr>
      <t>1</t>
    </r>
  </si>
  <si>
    <r>
      <t>2 Percent Employee Compensation Pool Increase</t>
    </r>
    <r>
      <rPr>
        <vertAlign val="superscript"/>
        <sz val="11"/>
        <color theme="1"/>
        <rFont val="Calibri"/>
        <family val="2"/>
        <scheme val="minor"/>
      </rPr>
      <t>2</t>
    </r>
  </si>
  <si>
    <r>
      <rPr>
        <vertAlign val="superscript"/>
        <sz val="11"/>
        <color theme="1"/>
        <rFont val="Calibri"/>
        <family val="2"/>
        <scheme val="minor"/>
      </rPr>
      <t>1</t>
    </r>
    <r>
      <rPr>
        <sz val="11"/>
        <color theme="1"/>
        <rFont val="Calibri"/>
        <family val="2"/>
        <scheme val="minor"/>
      </rPr>
      <t>Center for California Studies is broken out from CSU Sacramento totals beginning 2016-17.</t>
    </r>
  </si>
  <si>
    <r>
      <t>Sacramento</t>
    </r>
    <r>
      <rPr>
        <vertAlign val="superscript"/>
        <sz val="11"/>
        <color theme="1"/>
        <rFont val="Calibri"/>
        <family val="2"/>
        <scheme val="minor"/>
      </rPr>
      <t>1</t>
    </r>
  </si>
  <si>
    <r>
      <t>Chancellor's Office</t>
    </r>
    <r>
      <rPr>
        <vertAlign val="superscript"/>
        <sz val="11"/>
        <color theme="1"/>
        <rFont val="Calibri"/>
        <family val="2"/>
        <scheme val="minor"/>
      </rPr>
      <t>2</t>
    </r>
  </si>
  <si>
    <r>
      <t>Systemwide Programs</t>
    </r>
    <r>
      <rPr>
        <vertAlign val="superscript"/>
        <sz val="11"/>
        <color theme="1"/>
        <rFont val="Calibri"/>
        <family val="2"/>
        <scheme val="minor"/>
      </rPr>
      <t>2</t>
    </r>
  </si>
  <si>
    <r>
      <t>Center for California Studies</t>
    </r>
    <r>
      <rPr>
        <vertAlign val="superscript"/>
        <sz val="11"/>
        <color theme="1"/>
        <rFont val="Calibri"/>
        <family val="2"/>
        <scheme val="minor"/>
      </rPr>
      <t>1</t>
    </r>
  </si>
  <si>
    <t>Coded Memo B 2016-01</t>
  </si>
  <si>
    <r>
      <t xml:space="preserve">Retirement </t>
    </r>
    <r>
      <rPr>
        <sz val="9"/>
        <color theme="1"/>
        <rFont val="Calibri"/>
        <family val="2"/>
        <scheme val="minor"/>
      </rPr>
      <t>(above state funded)</t>
    </r>
    <r>
      <rPr>
        <vertAlign val="superscript"/>
        <sz val="9"/>
        <color theme="1"/>
        <rFont val="Calibri"/>
        <family val="2"/>
        <scheme val="minor"/>
      </rPr>
      <t>1</t>
    </r>
    <r>
      <rPr>
        <sz val="9"/>
        <color theme="1"/>
        <rFont val="Calibri"/>
        <family val="2"/>
        <scheme val="minor"/>
      </rPr>
      <t xml:space="preserve"> &amp;</t>
    </r>
    <r>
      <rPr>
        <sz val="11"/>
        <color theme="1"/>
        <rFont val="Calibri"/>
        <family val="2"/>
        <scheme val="minor"/>
      </rPr>
      <t xml:space="preserve"> Lease Rev. Bond Adjustments</t>
    </r>
  </si>
  <si>
    <r>
      <rPr>
        <vertAlign val="superscript"/>
        <sz val="11"/>
        <color theme="1"/>
        <rFont val="Calibri"/>
        <family val="2"/>
        <scheme val="minor"/>
      </rPr>
      <t>1</t>
    </r>
    <r>
      <rPr>
        <sz val="11"/>
        <color theme="1"/>
        <rFont val="Calibri"/>
        <family val="2"/>
        <scheme val="minor"/>
      </rPr>
      <t>Equal to the nonresident students 2014-15 actual FTES.</t>
    </r>
  </si>
  <si>
    <t>March 23, 2016</t>
  </si>
  <si>
    <r>
      <rPr>
        <vertAlign val="superscript"/>
        <sz val="11"/>
        <color theme="1"/>
        <rFont val="Calibri"/>
        <family val="2"/>
        <scheme val="minor"/>
      </rPr>
      <t>1</t>
    </r>
    <r>
      <rPr>
        <sz val="11"/>
        <color theme="1"/>
        <rFont val="Calibri"/>
        <family val="2"/>
        <scheme val="minor"/>
      </rPr>
      <t xml:space="preserve">Includes base budget adjustments for ongoing systemwide IT systems and initiatives that continue to be managed by the Chancellor’s Office; other base budget adjustments are included for campuses, Chancellor's Office, and the Center for California Studies; corresponding offsets are in Systemwide Provisions and CSU Sacramento. </t>
    </r>
  </si>
  <si>
    <r>
      <rPr>
        <vertAlign val="superscript"/>
        <sz val="11"/>
        <color theme="1"/>
        <rFont val="Calibri"/>
        <family val="2"/>
        <scheme val="minor"/>
      </rPr>
      <t>2</t>
    </r>
    <r>
      <rPr>
        <sz val="11"/>
        <color theme="1"/>
        <rFont val="Calibri"/>
        <family val="2"/>
        <scheme val="minor"/>
      </rPr>
      <t xml:space="preserve">The new Systemwide Programs designation has been established for various systemwide programs and functions, and includes applicable amounts previously shown with the Chancellor’s Office. Additionally, International Programs and CalStateTEACH (identified separately in prior years) are now in Systemwide Programs. </t>
    </r>
  </si>
  <si>
    <r>
      <rPr>
        <vertAlign val="superscript"/>
        <sz val="11"/>
        <color theme="1"/>
        <rFont val="Calibri"/>
        <family val="2"/>
        <scheme val="minor"/>
      </rPr>
      <t>3</t>
    </r>
    <r>
      <rPr>
        <sz val="11"/>
        <color theme="1"/>
        <rFont val="Calibri"/>
        <family val="2"/>
        <scheme val="minor"/>
      </rPr>
      <t>Systemwide Programs include SW International Programs FTES and revenue and CalStateTEACH FTES (revenue reported by regional campus centers).</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</si>
</sst>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_);\(&quot;$&quot;#,##0\)"/>
    <numFmt numFmtId="44" formatCode="_(&quot;$&quot;* #,##0.00_);_(&quot;$&quot;* \(#,##0.00\);_(&quot;$&quot;* &quot;-&quot;??_);_(@_)"/>
    <numFmt numFmtId="43" formatCode="_(* #,##0.00_);_(* \(#,##0.00\);_(* &quot;-&quot;??_);_(@_)"/>
    <numFmt numFmtId="164" formatCode="#,##0;[Red]#,##0"/>
    <numFmt numFmtId="165" formatCode="_(* #,##0_);_(* \(#,##0\);_(* &quot;-&quot;??_);_(@_)"/>
    <numFmt numFmtId="166" formatCode="#,##0.000_);\(#,##0.000\)"/>
  </numFmts>
  <fonts count="29">
    <font>
      <sz val="11"/>
      <color theme="1"/>
      <name val="Calibri"/>
      <family val="2"/>
      <scheme val="minor"/>
    </font>
    <font>
      <sz val="11"/>
      <color theme="1"/>
      <name val="Calibri"/>
      <family val="2"/>
      <scheme val="minor"/>
    </font>
    <font>
      <b/>
      <sz val="11"/>
      <color theme="1"/>
      <name val="Calibri"/>
      <family val="2"/>
      <scheme val="minor"/>
    </font>
    <font>
      <sz val="10"/>
      <name val="Times New Roman"/>
      <family val="1"/>
    </font>
    <font>
      <i/>
      <sz val="11"/>
      <color theme="1"/>
      <name val="Calibri"/>
      <family val="2"/>
      <scheme val="minor"/>
    </font>
    <font>
      <sz val="8"/>
      <name val="MS Sans Serif"/>
      <family val="2"/>
    </font>
    <font>
      <sz val="10"/>
      <name val="Arial"/>
      <family val="2"/>
    </font>
    <font>
      <sz val="12"/>
      <color theme="1"/>
      <name val="Times New Roman"/>
      <family val="2"/>
    </font>
    <font>
      <sz val="10"/>
      <name val="Geneva"/>
    </font>
    <font>
      <b/>
      <sz val="14"/>
      <color theme="1"/>
      <name val="Calibri"/>
      <family val="2"/>
      <scheme val="minor"/>
    </font>
    <font>
      <sz val="9"/>
      <color indexed="81"/>
      <name val="Tahoma"/>
      <family val="2"/>
    </font>
    <font>
      <b/>
      <sz val="9"/>
      <color indexed="81"/>
      <name val="Tahoma"/>
      <family val="2"/>
    </font>
    <font>
      <sz val="11"/>
      <color indexed="8"/>
      <name val="Calibri"/>
      <family val="2"/>
    </font>
    <font>
      <sz val="11"/>
      <name val="Calibri"/>
      <family val="2"/>
      <scheme val="minor"/>
    </font>
    <font>
      <b/>
      <sz val="11"/>
      <name val="Calibri"/>
      <family val="2"/>
      <scheme val="minor"/>
    </font>
    <font>
      <b/>
      <i/>
      <sz val="9"/>
      <color theme="1"/>
      <name val="Calibri"/>
      <family val="2"/>
      <scheme val="minor"/>
    </font>
    <font>
      <i/>
      <sz val="9"/>
      <color theme="1"/>
      <name val="Calibri"/>
      <family val="2"/>
      <scheme val="minor"/>
    </font>
    <font>
      <vertAlign val="superscript"/>
      <sz val="11"/>
      <color theme="1"/>
      <name val="Calibri"/>
      <family val="2"/>
      <scheme val="minor"/>
    </font>
    <font>
      <i/>
      <sz val="8"/>
      <color theme="1"/>
      <name val="Calibri"/>
      <family val="2"/>
      <scheme val="minor"/>
    </font>
    <font>
      <sz val="9"/>
      <color theme="1"/>
      <name val="Calibri"/>
      <family val="2"/>
      <scheme val="minor"/>
    </font>
    <font>
      <b/>
      <i/>
      <sz val="14"/>
      <color theme="1"/>
      <name val="Calibri"/>
      <family val="2"/>
      <scheme val="minor"/>
    </font>
    <font>
      <sz val="8"/>
      <color theme="1"/>
      <name val="Calibri"/>
      <family val="2"/>
      <scheme val="minor"/>
    </font>
    <font>
      <b/>
      <vertAlign val="superscript"/>
      <sz val="11"/>
      <color theme="1"/>
      <name val="Calibri"/>
      <family val="2"/>
      <scheme val="minor"/>
    </font>
    <font>
      <vertAlign val="superscript"/>
      <sz val="11"/>
      <name val="Calibri"/>
      <family val="2"/>
      <scheme val="minor"/>
    </font>
    <font>
      <b/>
      <sz val="11"/>
      <color rgb="FFFF0000"/>
      <name val="Calibri"/>
      <family val="2"/>
      <scheme val="minor"/>
    </font>
    <font>
      <sz val="12"/>
      <name val="Times New Roman"/>
      <family val="1"/>
    </font>
    <font>
      <vertAlign val="superscript"/>
      <sz val="9"/>
      <color theme="1"/>
      <name val="Calibri"/>
      <family val="2"/>
      <scheme val="minor"/>
    </font>
    <font>
      <b/>
      <sz val="9"/>
      <color theme="1"/>
      <name val="Calibri"/>
      <family val="2"/>
      <scheme val="minor"/>
    </font>
    <font>
      <b/>
      <sz val="10"/>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57">
    <xf numFmtId="0" fontId="0" fillId="0" borderId="0"/>
    <xf numFmtId="0" fontId="3" fillId="0" borderId="0"/>
    <xf numFmtId="0" fontId="5" fillId="0" borderId="0"/>
    <xf numFmtId="0" fontId="3" fillId="0" borderId="0"/>
    <xf numFmtId="43"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6" fillId="0" borderId="0"/>
    <xf numFmtId="0" fontId="6" fillId="0" borderId="0"/>
    <xf numFmtId="0" fontId="6" fillId="0" borderId="0"/>
    <xf numFmtId="0" fontId="1" fillId="0" borderId="0"/>
    <xf numFmtId="0" fontId="1" fillId="0" borderId="0"/>
    <xf numFmtId="0" fontId="1" fillId="0" borderId="0"/>
    <xf numFmtId="0" fontId="7" fillId="0" borderId="0"/>
    <xf numFmtId="0" fontId="7"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3" fillId="0" borderId="0" applyFont="0" applyFill="0" applyBorder="0" applyAlignment="0" applyProtection="0"/>
    <xf numFmtId="0" fontId="1" fillId="0" borderId="0"/>
    <xf numFmtId="0" fontId="1" fillId="0" borderId="0"/>
    <xf numFmtId="0" fontId="3" fillId="0" borderId="0"/>
    <xf numFmtId="0" fontId="6" fillId="0" borderId="0"/>
    <xf numFmtId="9" fontId="6" fillId="0" borderId="0" applyFont="0" applyFill="0" applyBorder="0" applyAlignment="0" applyProtection="0"/>
    <xf numFmtId="0" fontId="8" fillId="0" borderId="0"/>
    <xf numFmtId="0" fontId="8" fillId="0" borderId="0"/>
    <xf numFmtId="0" fontId="1" fillId="0" borderId="0"/>
    <xf numFmtId="0" fontId="1" fillId="0" borderId="0"/>
    <xf numFmtId="43" fontId="3" fillId="0" borderId="0" applyFont="0" applyFill="0" applyBorder="0" applyAlignment="0" applyProtection="0"/>
    <xf numFmtId="43" fontId="12"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0" fontId="6" fillId="0" borderId="0"/>
    <xf numFmtId="0" fontId="1" fillId="0" borderId="0"/>
    <xf numFmtId="9" fontId="6" fillId="0" borderId="0" applyFont="0" applyFill="0" applyBorder="0" applyAlignment="0" applyProtection="0"/>
    <xf numFmtId="43" fontId="1" fillId="0" borderId="0" applyFont="0" applyFill="0" applyBorder="0" applyAlignment="0" applyProtection="0"/>
  </cellStyleXfs>
  <cellXfs count="122">
    <xf numFmtId="0" fontId="0" fillId="0" borderId="0" xfId="0"/>
    <xf numFmtId="37" fontId="0" fillId="0" borderId="0" xfId="0" applyNumberFormat="1" applyFont="1" applyFill="1" applyAlignment="1">
      <alignment horizontal="center" wrapText="1"/>
    </xf>
    <xf numFmtId="37" fontId="4" fillId="0" borderId="0" xfId="0" applyNumberFormat="1" applyFont="1"/>
    <xf numFmtId="3" fontId="9" fillId="0" borderId="0" xfId="0" applyNumberFormat="1" applyFont="1"/>
    <xf numFmtId="37" fontId="2" fillId="0" borderId="3" xfId="0" applyNumberFormat="1" applyFont="1" applyBorder="1"/>
    <xf numFmtId="37" fontId="2" fillId="0" borderId="2" xfId="0" applyNumberFormat="1" applyFont="1" applyBorder="1"/>
    <xf numFmtId="37" fontId="0" fillId="0" borderId="0" xfId="0" applyNumberFormat="1"/>
    <xf numFmtId="37" fontId="2" fillId="0" borderId="0" xfId="0" applyNumberFormat="1" applyFont="1"/>
    <xf numFmtId="37" fontId="9" fillId="0" borderId="0" xfId="0" applyNumberFormat="1" applyFont="1"/>
    <xf numFmtId="5" fontId="2" fillId="0" borderId="3" xfId="0" applyNumberFormat="1" applyFont="1" applyBorder="1"/>
    <xf numFmtId="5" fontId="2" fillId="0" borderId="2" xfId="0" applyNumberFormat="1" applyFont="1" applyBorder="1"/>
    <xf numFmtId="37" fontId="0" fillId="0" borderId="0" xfId="0" applyNumberFormat="1" applyFont="1" applyFill="1" applyBorder="1"/>
    <xf numFmtId="37" fontId="0" fillId="0" borderId="0" xfId="0" applyNumberFormat="1" applyFont="1" applyAlignment="1">
      <alignment horizontal="center" wrapText="1"/>
    </xf>
    <xf numFmtId="37" fontId="0" fillId="0" borderId="0" xfId="0" applyNumberFormat="1" applyFont="1"/>
    <xf numFmtId="37" fontId="2" fillId="0" borderId="0" xfId="0" applyNumberFormat="1" applyFont="1" applyAlignment="1">
      <alignment horizontal="center" wrapText="1"/>
    </xf>
    <xf numFmtId="37" fontId="13" fillId="0" borderId="0" xfId="0" applyNumberFormat="1" applyFont="1" applyFill="1" applyAlignment="1">
      <alignment horizontal="center" wrapText="1"/>
    </xf>
    <xf numFmtId="37" fontId="14" fillId="0" borderId="0" xfId="0" applyNumberFormat="1" applyFont="1" applyFill="1" applyAlignment="1">
      <alignment horizontal="center" wrapText="1"/>
    </xf>
    <xf numFmtId="37" fontId="15" fillId="0" borderId="0" xfId="0" applyNumberFormat="1" applyFont="1" applyAlignment="1">
      <alignment horizontal="center" wrapText="1"/>
    </xf>
    <xf numFmtId="37" fontId="2" fillId="0" borderId="0" xfId="0" applyNumberFormat="1" applyFont="1" applyBorder="1" applyAlignment="1">
      <alignment horizontal="center" vertical="center"/>
    </xf>
    <xf numFmtId="37" fontId="17" fillId="0" borderId="0" xfId="0" applyNumberFormat="1" applyFont="1" applyAlignment="1">
      <alignment horizontal="left"/>
    </xf>
    <xf numFmtId="37" fontId="2" fillId="0" borderId="1" xfId="0" applyNumberFormat="1" applyFont="1" applyBorder="1" applyAlignment="1">
      <alignment horizontal="center"/>
    </xf>
    <xf numFmtId="37" fontId="2" fillId="0" borderId="0" xfId="0" applyNumberFormat="1" applyFont="1" applyFill="1" applyBorder="1" applyAlignment="1"/>
    <xf numFmtId="37" fontId="2" fillId="0" borderId="0" xfId="0" applyNumberFormat="1" applyFont="1" applyBorder="1"/>
    <xf numFmtId="5" fontId="2" fillId="2" borderId="3" xfId="0" applyNumberFormat="1" applyFont="1" applyFill="1" applyBorder="1"/>
    <xf numFmtId="37" fontId="16" fillId="2" borderId="0" xfId="0" applyNumberFormat="1" applyFont="1" applyFill="1" applyAlignment="1">
      <alignment horizontal="center" wrapText="1"/>
    </xf>
    <xf numFmtId="5" fontId="2" fillId="2" borderId="2" xfId="0" applyNumberFormat="1" applyFont="1" applyFill="1" applyBorder="1"/>
    <xf numFmtId="37" fontId="0" fillId="0" borderId="0" xfId="0" applyNumberFormat="1" applyFont="1" applyFill="1" applyBorder="1" applyAlignment="1">
      <alignment horizontal="center" wrapText="1"/>
    </xf>
    <xf numFmtId="0" fontId="2" fillId="2" borderId="0" xfId="0" applyFont="1" applyFill="1" applyAlignment="1">
      <alignment horizontal="center" wrapText="1"/>
    </xf>
    <xf numFmtId="165" fontId="0" fillId="0" borderId="0" xfId="56" applyNumberFormat="1" applyFont="1"/>
    <xf numFmtId="5" fontId="2" fillId="0" borderId="0" xfId="0" applyNumberFormat="1" applyFont="1" applyBorder="1"/>
    <xf numFmtId="37" fontId="2" fillId="0" borderId="0" xfId="0" applyNumberFormat="1" applyFont="1" applyFill="1" applyBorder="1" applyAlignment="1">
      <alignment horizontal="center" wrapText="1"/>
    </xf>
    <xf numFmtId="37" fontId="2" fillId="0" borderId="0" xfId="0" applyNumberFormat="1" applyFont="1" applyFill="1" applyAlignment="1">
      <alignment horizontal="center" wrapText="1"/>
    </xf>
    <xf numFmtId="37" fontId="16" fillId="0" borderId="0" xfId="0" applyNumberFormat="1" applyFont="1" applyFill="1" applyAlignment="1">
      <alignment horizontal="center" wrapText="1"/>
    </xf>
    <xf numFmtId="37" fontId="0" fillId="0" borderId="0" xfId="0" applyNumberFormat="1" applyFont="1" applyAlignment="1">
      <alignment horizontal="center"/>
    </xf>
    <xf numFmtId="37" fontId="0" fillId="0" borderId="0" xfId="0" applyNumberFormat="1" applyFont="1" applyBorder="1"/>
    <xf numFmtId="5" fontId="0" fillId="0" borderId="0" xfId="0" applyNumberFormat="1" applyFont="1"/>
    <xf numFmtId="37" fontId="0" fillId="0" borderId="0" xfId="0" applyNumberFormat="1" applyFont="1" applyFill="1"/>
    <xf numFmtId="0" fontId="0" fillId="0" borderId="0" xfId="0" applyFont="1"/>
    <xf numFmtId="0" fontId="0" fillId="0" borderId="0" xfId="0" applyFont="1" applyFill="1"/>
    <xf numFmtId="0" fontId="0" fillId="2" borderId="0" xfId="0" applyFont="1" applyFill="1"/>
    <xf numFmtId="5" fontId="0" fillId="2" borderId="0" xfId="0" applyNumberFormat="1" applyFont="1" applyFill="1"/>
    <xf numFmtId="5" fontId="0" fillId="0" borderId="2" xfId="0" applyNumberFormat="1" applyFont="1" applyBorder="1"/>
    <xf numFmtId="5" fontId="0" fillId="0" borderId="3" xfId="0" applyNumberFormat="1" applyFont="1" applyBorder="1"/>
    <xf numFmtId="37" fontId="2" fillId="0" borderId="0" xfId="0" applyNumberFormat="1" applyFont="1" applyAlignment="1">
      <alignment horizontal="right"/>
    </xf>
    <xf numFmtId="37" fontId="4" fillId="0" borderId="0" xfId="0" applyNumberFormat="1" applyFont="1" applyBorder="1"/>
    <xf numFmtId="0" fontId="0" fillId="0" borderId="0" xfId="0" applyFont="1" applyAlignment="1">
      <alignment horizontal="center" wrapText="1"/>
    </xf>
    <xf numFmtId="166" fontId="0" fillId="0" borderId="0" xfId="0" applyNumberFormat="1" applyFont="1"/>
    <xf numFmtId="37" fontId="20" fillId="0" borderId="0" xfId="0" applyNumberFormat="1" applyFont="1"/>
    <xf numFmtId="37" fontId="21" fillId="0" borderId="0" xfId="0" applyNumberFormat="1" applyFont="1" applyBorder="1" applyAlignment="1">
      <alignment horizontal="center" wrapText="1"/>
    </xf>
    <xf numFmtId="37" fontId="2" fillId="0" borderId="0" xfId="0" quotePrefix="1" applyNumberFormat="1" applyFont="1" applyAlignment="1">
      <alignment horizontal="right"/>
    </xf>
    <xf numFmtId="164" fontId="0" fillId="0" borderId="0" xfId="0" applyNumberFormat="1" applyFont="1" applyAlignment="1">
      <alignment horizontal="right"/>
    </xf>
    <xf numFmtId="5" fontId="0" fillId="0" borderId="0" xfId="0" applyNumberFormat="1" applyFont="1" applyBorder="1"/>
    <xf numFmtId="39" fontId="0" fillId="0" borderId="0" xfId="0" applyNumberFormat="1" applyFont="1"/>
    <xf numFmtId="37" fontId="2" fillId="0" borderId="1" xfId="0" applyNumberFormat="1" applyFont="1" applyBorder="1" applyAlignment="1">
      <alignment horizontal="center" wrapText="1"/>
    </xf>
    <xf numFmtId="37" fontId="22" fillId="0" borderId="1" xfId="0" applyNumberFormat="1" applyFont="1" applyBorder="1" applyAlignment="1">
      <alignment horizontal="left" wrapText="1"/>
    </xf>
    <xf numFmtId="5" fontId="0" fillId="0" borderId="0" xfId="0" applyNumberFormat="1" applyFont="1" applyAlignment="1"/>
    <xf numFmtId="37" fontId="0" fillId="0" borderId="0" xfId="0" applyNumberFormat="1" applyFont="1" applyAlignment="1"/>
    <xf numFmtId="5" fontId="2" fillId="0" borderId="2" xfId="0" applyNumberFormat="1" applyFont="1" applyBorder="1" applyAlignment="1"/>
    <xf numFmtId="37" fontId="2" fillId="0" borderId="2" xfId="0" applyNumberFormat="1" applyFont="1" applyBorder="1" applyAlignment="1"/>
    <xf numFmtId="5" fontId="2" fillId="0" borderId="3" xfId="0" applyNumberFormat="1" applyFont="1" applyBorder="1" applyAlignment="1"/>
    <xf numFmtId="37" fontId="0" fillId="0" borderId="0" xfId="0" applyNumberFormat="1" applyFont="1" applyAlignment="1">
      <alignment horizontal="left"/>
    </xf>
    <xf numFmtId="37" fontId="24" fillId="0" borderId="0" xfId="0" applyNumberFormat="1" applyFont="1" applyFill="1" applyBorder="1"/>
    <xf numFmtId="37" fontId="0" fillId="0" borderId="0" xfId="0" applyNumberFormat="1" applyFont="1" applyAlignment="1">
      <alignment horizontal="right"/>
    </xf>
    <xf numFmtId="0" fontId="16" fillId="0" borderId="0" xfId="0" quotePrefix="1" applyFont="1"/>
    <xf numFmtId="37" fontId="0" fillId="0" borderId="0" xfId="0" applyNumberFormat="1" applyFont="1" applyBorder="1" applyAlignment="1">
      <alignment horizontal="left"/>
    </xf>
    <xf numFmtId="37" fontId="2" fillId="0" borderId="5" xfId="0" applyNumberFormat="1" applyFont="1" applyFill="1" applyBorder="1" applyAlignment="1">
      <alignment horizontal="center" wrapText="1"/>
    </xf>
    <xf numFmtId="37" fontId="2" fillId="0" borderId="0" xfId="0" applyNumberFormat="1" applyFont="1" applyFill="1" applyBorder="1" applyAlignment="1">
      <alignment horizontal="left" wrapText="1"/>
    </xf>
    <xf numFmtId="37" fontId="16" fillId="0" borderId="0" xfId="0" applyNumberFormat="1" applyFont="1" applyFill="1" applyBorder="1" applyAlignment="1">
      <alignment horizontal="center" wrapText="1"/>
    </xf>
    <xf numFmtId="5" fontId="0" fillId="0" borderId="5" xfId="0" applyNumberFormat="1" applyFont="1" applyBorder="1"/>
    <xf numFmtId="5" fontId="0" fillId="0" borderId="0" xfId="0" applyNumberFormat="1" applyFont="1" applyBorder="1" applyAlignment="1">
      <alignment horizontal="left"/>
    </xf>
    <xf numFmtId="37" fontId="0" fillId="0" borderId="5" xfId="0" applyNumberFormat="1" applyFont="1" applyBorder="1"/>
    <xf numFmtId="37" fontId="17" fillId="0" borderId="0" xfId="0" applyNumberFormat="1" applyFont="1" applyBorder="1" applyAlignment="1">
      <alignment horizontal="left"/>
    </xf>
    <xf numFmtId="37" fontId="2" fillId="0" borderId="8" xfId="0" applyNumberFormat="1" applyFont="1" applyFill="1" applyBorder="1" applyAlignment="1">
      <alignment horizontal="center" wrapText="1"/>
    </xf>
    <xf numFmtId="37" fontId="16" fillId="0" borderId="8" xfId="0" applyNumberFormat="1" applyFont="1" applyFill="1" applyBorder="1" applyAlignment="1">
      <alignment horizontal="center" wrapText="1"/>
    </xf>
    <xf numFmtId="5" fontId="0" fillId="0" borderId="8" xfId="0" applyNumberFormat="1" applyFont="1" applyBorder="1"/>
    <xf numFmtId="37" fontId="0" fillId="0" borderId="8" xfId="0" applyNumberFormat="1" applyFont="1" applyBorder="1"/>
    <xf numFmtId="37" fontId="0" fillId="0" borderId="9" xfId="0" applyNumberFormat="1" applyFont="1" applyBorder="1" applyAlignment="1">
      <alignment horizontal="center"/>
    </xf>
    <xf numFmtId="37" fontId="16" fillId="0" borderId="9" xfId="0" applyNumberFormat="1" applyFont="1" applyFill="1" applyBorder="1" applyAlignment="1">
      <alignment horizontal="center" wrapText="1"/>
    </xf>
    <xf numFmtId="5" fontId="0" fillId="0" borderId="9" xfId="0" applyNumberFormat="1" applyFont="1" applyBorder="1"/>
    <xf numFmtId="37" fontId="0" fillId="0" borderId="9" xfId="0" applyNumberFormat="1" applyFont="1" applyBorder="1"/>
    <xf numFmtId="5" fontId="2" fillId="0" borderId="10" xfId="0" applyNumberFormat="1" applyFont="1" applyBorder="1"/>
    <xf numFmtId="5" fontId="2" fillId="0" borderId="11" xfId="0" applyNumberFormat="1" applyFont="1" applyBorder="1"/>
    <xf numFmtId="37" fontId="2" fillId="0" borderId="9" xfId="0" applyNumberFormat="1" applyFont="1" applyBorder="1" applyAlignment="1">
      <alignment horizontal="center" wrapText="1"/>
    </xf>
    <xf numFmtId="37" fontId="0" fillId="0" borderId="9" xfId="0" applyNumberFormat="1" applyFont="1" applyFill="1" applyBorder="1"/>
    <xf numFmtId="37" fontId="0" fillId="0" borderId="12" xfId="0" applyNumberFormat="1" applyFont="1" applyBorder="1"/>
    <xf numFmtId="37" fontId="0" fillId="0" borderId="12" xfId="0" applyNumberFormat="1" applyFont="1" applyBorder="1" applyAlignment="1">
      <alignment horizontal="left"/>
    </xf>
    <xf numFmtId="37" fontId="0" fillId="0" borderId="14" xfId="0" applyNumberFormat="1" applyFont="1" applyBorder="1" applyAlignment="1">
      <alignment horizontal="center"/>
    </xf>
    <xf numFmtId="37" fontId="0" fillId="0" borderId="15" xfId="0" applyNumberFormat="1" applyFont="1" applyBorder="1" applyAlignment="1">
      <alignment horizontal="left"/>
    </xf>
    <xf numFmtId="37" fontId="0" fillId="0" borderId="15" xfId="0" applyNumberFormat="1" applyFont="1" applyBorder="1" applyAlignment="1">
      <alignment horizontal="center"/>
    </xf>
    <xf numFmtId="37" fontId="0" fillId="0" borderId="16" xfId="0" applyNumberFormat="1" applyFont="1" applyBorder="1" applyAlignment="1">
      <alignment horizontal="center"/>
    </xf>
    <xf numFmtId="37" fontId="0" fillId="0" borderId="13" xfId="0" applyNumberFormat="1" applyFont="1" applyBorder="1"/>
    <xf numFmtId="37" fontId="0" fillId="0" borderId="17" xfId="0" applyNumberFormat="1" applyFont="1" applyBorder="1"/>
    <xf numFmtId="5" fontId="2" fillId="0" borderId="5" xfId="0" applyNumberFormat="1" applyFont="1" applyBorder="1"/>
    <xf numFmtId="5" fontId="2" fillId="0" borderId="0" xfId="0" applyNumberFormat="1" applyFont="1" applyBorder="1" applyAlignment="1">
      <alignment horizontal="left"/>
    </xf>
    <xf numFmtId="5" fontId="2" fillId="0" borderId="4" xfId="0" applyNumberFormat="1" applyFont="1" applyBorder="1"/>
    <xf numFmtId="5" fontId="2" fillId="0" borderId="1" xfId="0" applyNumberFormat="1" applyFont="1" applyBorder="1" applyAlignment="1">
      <alignment horizontal="left"/>
    </xf>
    <xf numFmtId="5" fontId="2" fillId="0" borderId="1" xfId="0" applyNumberFormat="1" applyFont="1" applyBorder="1"/>
    <xf numFmtId="37" fontId="0" fillId="0" borderId="14" xfId="0" applyNumberFormat="1" applyFont="1" applyBorder="1"/>
    <xf numFmtId="37" fontId="0" fillId="0" borderId="15" xfId="0" applyNumberFormat="1" applyFont="1" applyBorder="1"/>
    <xf numFmtId="37" fontId="0" fillId="0" borderId="16" xfId="0" applyNumberFormat="1" applyFont="1" applyBorder="1"/>
    <xf numFmtId="5" fontId="0" fillId="0" borderId="15" xfId="0" applyNumberFormat="1" applyFont="1" applyBorder="1"/>
    <xf numFmtId="5" fontId="0" fillId="0" borderId="7" xfId="0" applyNumberFormat="1" applyFont="1" applyBorder="1"/>
    <xf numFmtId="5" fontId="0" fillId="0" borderId="6" xfId="0" applyNumberFormat="1" applyFont="1" applyBorder="1"/>
    <xf numFmtId="37" fontId="2" fillId="0" borderId="1" xfId="0" applyNumberFormat="1" applyFont="1" applyFill="1" applyBorder="1" applyAlignment="1">
      <alignment horizontal="center" vertical="center"/>
    </xf>
    <xf numFmtId="37" fontId="25" fillId="0" borderId="0" xfId="53" applyNumberFormat="1" applyFont="1"/>
    <xf numFmtId="37" fontId="2" fillId="0" borderId="1" xfId="0" applyNumberFormat="1" applyFont="1" applyBorder="1" applyAlignment="1">
      <alignment horizontal="center" vertical="center"/>
    </xf>
    <xf numFmtId="37" fontId="2" fillId="0" borderId="1" xfId="0" applyNumberFormat="1" applyFont="1" applyFill="1" applyBorder="1" applyAlignment="1">
      <alignment vertical="center"/>
    </xf>
    <xf numFmtId="37" fontId="2" fillId="0" borderId="0" xfId="0" applyNumberFormat="1" applyFont="1" applyFill="1" applyBorder="1" applyAlignment="1">
      <alignment vertical="center"/>
    </xf>
    <xf numFmtId="37" fontId="2" fillId="0" borderId="0" xfId="0" applyNumberFormat="1" applyFont="1" applyBorder="1" applyAlignment="1">
      <alignment vertical="center"/>
    </xf>
    <xf numFmtId="37" fontId="13" fillId="0" borderId="0" xfId="0" applyNumberFormat="1" applyFont="1" applyFill="1" applyAlignment="1">
      <alignment vertical="top"/>
    </xf>
    <xf numFmtId="37" fontId="18" fillId="0" borderId="0" xfId="0" applyNumberFormat="1" applyFont="1" applyFill="1" applyAlignment="1">
      <alignment horizontal="center" wrapText="1"/>
    </xf>
    <xf numFmtId="37" fontId="28" fillId="0" borderId="0" xfId="0" applyNumberFormat="1" applyFont="1" applyAlignment="1">
      <alignment horizontal="center" wrapText="1"/>
    </xf>
    <xf numFmtId="37" fontId="2" fillId="0" borderId="0" xfId="0" applyNumberFormat="1" applyFont="1" applyBorder="1" applyAlignment="1">
      <alignment horizontal="center" wrapText="1"/>
    </xf>
    <xf numFmtId="37" fontId="17" fillId="0" borderId="0" xfId="0" applyNumberFormat="1" applyFont="1" applyBorder="1" applyAlignment="1">
      <alignment horizontal="justify"/>
    </xf>
    <xf numFmtId="37" fontId="2" fillId="0" borderId="5" xfId="0" applyNumberFormat="1" applyFont="1" applyFill="1" applyBorder="1" applyAlignment="1">
      <alignment horizontal="center" wrapText="1"/>
    </xf>
    <xf numFmtId="37" fontId="0" fillId="0" borderId="0" xfId="0" applyNumberFormat="1" applyFont="1" applyAlignment="1">
      <alignment horizontal="left" wrapText="1"/>
    </xf>
    <xf numFmtId="37" fontId="2" fillId="0" borderId="1" xfId="0" applyNumberFormat="1" applyFont="1" applyBorder="1" applyAlignment="1">
      <alignment horizontal="center" wrapText="1"/>
    </xf>
    <xf numFmtId="37" fontId="0" fillId="0" borderId="0" xfId="0" applyNumberFormat="1" applyFont="1" applyAlignment="1">
      <alignment horizontal="left" vertical="top" wrapText="1"/>
    </xf>
    <xf numFmtId="37" fontId="2" fillId="0" borderId="1" xfId="0" applyNumberFormat="1" applyFont="1" applyBorder="1" applyAlignment="1">
      <alignment horizontal="center" vertical="center"/>
    </xf>
    <xf numFmtId="37" fontId="2" fillId="0" borderId="1" xfId="0" applyNumberFormat="1" applyFont="1" applyFill="1" applyBorder="1" applyAlignment="1">
      <alignment horizontal="center"/>
    </xf>
    <xf numFmtId="0" fontId="2" fillId="0" borderId="1" xfId="0" applyFont="1" applyBorder="1" applyAlignment="1">
      <alignment horizontal="center"/>
    </xf>
    <xf numFmtId="37" fontId="2" fillId="0" borderId="0" xfId="0" applyNumberFormat="1" applyFont="1" applyBorder="1" applyAlignment="1">
      <alignment horizontal="center" wrapText="1"/>
    </xf>
  </cellXfs>
  <cellStyles count="57">
    <cellStyle name="_FeeWaiver_rvsd_TBLS24-34_7-23-01" xfId="45"/>
    <cellStyle name="Comma" xfId="56" builtinId="3"/>
    <cellStyle name="Comma 2" xfId="4"/>
    <cellStyle name="Comma 2 2" xfId="30"/>
    <cellStyle name="Comma 2 3" xfId="50"/>
    <cellStyle name="Comma 3" xfId="5"/>
    <cellStyle name="Comma 4" xfId="6"/>
    <cellStyle name="Comma 4 2" xfId="7"/>
    <cellStyle name="Comma 5" xfId="8"/>
    <cellStyle name="Comma 6" xfId="9"/>
    <cellStyle name="Comma 6 2" xfId="29"/>
    <cellStyle name="Comma 7" xfId="10"/>
    <cellStyle name="Comma 7 2" xfId="11"/>
    <cellStyle name="Comma 7 3" xfId="36"/>
    <cellStyle name="Comma 7 4" xfId="38"/>
    <cellStyle name="Comma 8" xfId="39"/>
    <cellStyle name="Comma 9" xfId="49"/>
    <cellStyle name="Currency 2" xfId="12"/>
    <cellStyle name="Currency 2 2" xfId="13"/>
    <cellStyle name="Currency 2 3" xfId="52"/>
    <cellStyle name="Currency 3" xfId="14"/>
    <cellStyle name="Currency 3 2" xfId="15"/>
    <cellStyle name="Currency 4" xfId="51"/>
    <cellStyle name="Normal" xfId="0" builtinId="0"/>
    <cellStyle name="Normal 10" xfId="43"/>
    <cellStyle name="Normal 11" xfId="3"/>
    <cellStyle name="Normal 2" xfId="2"/>
    <cellStyle name="Normal 2 2" xfId="1"/>
    <cellStyle name="Normal 2 3" xfId="53"/>
    <cellStyle name="Normal 3" xfId="16"/>
    <cellStyle name="Normal 3 2" xfId="54"/>
    <cellStyle name="Normal 4" xfId="17"/>
    <cellStyle name="Normal 4 2" xfId="18"/>
    <cellStyle name="Normal 5" xfId="19"/>
    <cellStyle name="Normal 5 2" xfId="20"/>
    <cellStyle name="Normal 5 2 2" xfId="31"/>
    <cellStyle name="Normal 5 2 3" xfId="32"/>
    <cellStyle name="Normal 5 2 4" xfId="33"/>
    <cellStyle name="Normal 5 2 4 2" xfId="48"/>
    <cellStyle name="Normal 5 2 5" xfId="34"/>
    <cellStyle name="Normal 5 2 5 2" xfId="47"/>
    <cellStyle name="Normal 5 3" xfId="35"/>
    <cellStyle name="Normal 5 4" xfId="40"/>
    <cellStyle name="Normal 5 5" xfId="41"/>
    <cellStyle name="Normal 5 6" xfId="37"/>
    <cellStyle name="Normal 6" xfId="21"/>
    <cellStyle name="Normal 7" xfId="22"/>
    <cellStyle name="Normal 7 2" xfId="23"/>
    <cellStyle name="Normal 8" xfId="27"/>
    <cellStyle name="Normal 8 2" xfId="28"/>
    <cellStyle name="Normal 9" xfId="42"/>
    <cellStyle name="Percent 2" xfId="25"/>
    <cellStyle name="Percent 2 2" xfId="55"/>
    <cellStyle name="Percent 3" xfId="26"/>
    <cellStyle name="Percent 4" xfId="44"/>
    <cellStyle name="Percent 5" xfId="24"/>
    <cellStyle name="Style 1" xfId="46"/>
  </cellStyles>
  <dxfs count="0"/>
  <tableStyles count="0" defaultTableStyle="TableStyleMedium2" defaultPivotStyle="PivotStyleLight16"/>
  <colors>
    <mruColors>
      <color rgb="FFFFFF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R48"/>
  <sheetViews>
    <sheetView tabSelected="1" zoomScaleNormal="100" workbookViewId="0">
      <pane xSplit="1" ySplit="7" topLeftCell="B8" activePane="bottomRight" state="frozen"/>
      <selection pane="topRight" activeCell="B1" sqref="B1"/>
      <selection pane="bottomLeft" activeCell="A7" sqref="A7"/>
      <selection pane="bottomRight" activeCell="Q14" sqref="Q14"/>
    </sheetView>
  </sheetViews>
  <sheetFormatPr defaultColWidth="8.88671875" defaultRowHeight="14.4"/>
  <cols>
    <col min="1" max="1" width="36.5546875" style="13" customWidth="1"/>
    <col min="2" max="2" width="14.44140625" style="13" bestFit="1" customWidth="1"/>
    <col min="3" max="3" width="1.88671875" style="60" bestFit="1" customWidth="1"/>
    <col min="4" max="4" width="13.109375" style="13" bestFit="1" customWidth="1"/>
    <col min="5" max="5" width="1.88671875" style="13" bestFit="1" customWidth="1"/>
    <col min="6" max="6" width="13.109375" style="13" bestFit="1" customWidth="1"/>
    <col min="7" max="7" width="1.88671875" style="13" customWidth="1"/>
    <col min="8" max="8" width="14.44140625" style="13" bestFit="1" customWidth="1"/>
    <col min="9" max="10" width="2.6640625" style="13" customWidth="1"/>
    <col min="11" max="11" width="15.6640625" style="13" customWidth="1"/>
    <col min="12" max="12" width="2.6640625" style="13" customWidth="1"/>
    <col min="13" max="13" width="15.5546875" style="13" customWidth="1"/>
    <col min="14" max="14" width="11.88671875" style="13" bestFit="1" customWidth="1"/>
    <col min="15" max="15" width="12.88671875" style="13" bestFit="1" customWidth="1"/>
    <col min="16" max="16" width="8.88671875" style="13"/>
    <col min="17" max="17" width="11.88671875" style="13" bestFit="1" customWidth="1"/>
    <col min="18" max="18" width="12.88671875" style="13" bestFit="1" customWidth="1"/>
    <col min="19" max="16384" width="8.88671875" style="13"/>
  </cols>
  <sheetData>
    <row r="1" spans="1:18" ht="18">
      <c r="A1" s="8" t="s">
        <v>52</v>
      </c>
      <c r="M1" s="43" t="s">
        <v>93</v>
      </c>
    </row>
    <row r="2" spans="1:18" ht="18">
      <c r="A2" s="8" t="s">
        <v>53</v>
      </c>
      <c r="M2" s="49" t="s">
        <v>96</v>
      </c>
    </row>
    <row r="3" spans="1:18" ht="14.4" customHeight="1">
      <c r="A3" s="8"/>
      <c r="B3" s="34"/>
      <c r="C3" s="64"/>
      <c r="D3" s="34"/>
      <c r="E3" s="34"/>
      <c r="F3" s="34"/>
      <c r="G3" s="34"/>
      <c r="H3" s="34"/>
      <c r="I3" s="34"/>
      <c r="J3" s="84"/>
      <c r="K3" s="84"/>
      <c r="L3" s="84"/>
      <c r="M3" s="84"/>
    </row>
    <row r="4" spans="1:18" ht="14.4" customHeight="1">
      <c r="A4" s="8"/>
      <c r="B4" s="86">
        <v>-1</v>
      </c>
      <c r="C4" s="87"/>
      <c r="D4" s="88">
        <v>-2</v>
      </c>
      <c r="E4" s="88"/>
      <c r="F4" s="88">
        <v>-3</v>
      </c>
      <c r="G4" s="88"/>
      <c r="H4" s="88">
        <v>-4</v>
      </c>
      <c r="I4" s="89"/>
      <c r="K4" s="33">
        <v>-5</v>
      </c>
      <c r="M4" s="76">
        <v>-6</v>
      </c>
    </row>
    <row r="5" spans="1:18" ht="61.95" customHeight="1">
      <c r="B5" s="114" t="s">
        <v>75</v>
      </c>
      <c r="C5" s="66"/>
      <c r="D5" s="26" t="s">
        <v>37</v>
      </c>
      <c r="E5" s="26"/>
      <c r="F5" s="26" t="s">
        <v>76</v>
      </c>
      <c r="G5" s="26"/>
      <c r="H5" s="30" t="s">
        <v>77</v>
      </c>
      <c r="I5" s="72"/>
      <c r="K5" s="111" t="s">
        <v>78</v>
      </c>
      <c r="M5" s="82" t="s">
        <v>79</v>
      </c>
    </row>
    <row r="6" spans="1:18" s="36" customFormat="1" ht="15" customHeight="1">
      <c r="B6" s="114"/>
      <c r="C6" s="66"/>
      <c r="D6" s="67" t="s">
        <v>73</v>
      </c>
      <c r="E6" s="67"/>
      <c r="F6" s="67" t="s">
        <v>74</v>
      </c>
      <c r="G6" s="67"/>
      <c r="H6" s="67" t="s">
        <v>35</v>
      </c>
      <c r="I6" s="73"/>
      <c r="K6" s="32" t="s">
        <v>50</v>
      </c>
      <c r="M6" s="77" t="s">
        <v>51</v>
      </c>
    </row>
    <row r="7" spans="1:18" s="36" customFormat="1" ht="9" customHeight="1">
      <c r="B7" s="65"/>
      <c r="C7" s="66"/>
      <c r="D7" s="26"/>
      <c r="E7" s="26"/>
      <c r="F7" s="26"/>
      <c r="G7" s="26"/>
      <c r="H7" s="30"/>
      <c r="I7" s="72"/>
      <c r="M7" s="83"/>
    </row>
    <row r="8" spans="1:18" s="35" customFormat="1" ht="15" customHeight="1">
      <c r="A8" s="35" t="s">
        <v>0</v>
      </c>
      <c r="B8" s="68">
        <v>59928309</v>
      </c>
      <c r="C8" s="69"/>
      <c r="D8" s="51">
        <f>'Attach B-Adj to Base GF'!K8</f>
        <v>411000</v>
      </c>
      <c r="E8" s="51"/>
      <c r="F8" s="51">
        <f>'Attach C-Prelim New GF'!P7</f>
        <v>2392000</v>
      </c>
      <c r="G8" s="51"/>
      <c r="H8" s="51">
        <f>B8+D8+F8</f>
        <v>62731309</v>
      </c>
      <c r="I8" s="74"/>
      <c r="K8" s="35">
        <f>'Attach D-net-tuition-rev'!P9</f>
        <v>33136400</v>
      </c>
      <c r="M8" s="78">
        <f>H8+K8</f>
        <v>95867709</v>
      </c>
    </row>
    <row r="9" spans="1:18" ht="15" customHeight="1">
      <c r="A9" s="13" t="s">
        <v>1</v>
      </c>
      <c r="B9" s="70">
        <v>67069910</v>
      </c>
      <c r="C9" s="64"/>
      <c r="D9" s="34">
        <f>'Attach B-Adj to Base GF'!K9</f>
        <v>378000</v>
      </c>
      <c r="E9" s="34"/>
      <c r="F9" s="34">
        <f>'Attach C-Prelim New GF'!P8</f>
        <v>1985000</v>
      </c>
      <c r="G9" s="34"/>
      <c r="H9" s="34">
        <f>B9+D9+F9</f>
        <v>69432910</v>
      </c>
      <c r="I9" s="75"/>
      <c r="K9" s="13">
        <f>'Attach D-net-tuition-rev'!P10</f>
        <v>25744000</v>
      </c>
      <c r="M9" s="83">
        <f>H9+K9</f>
        <v>95176910</v>
      </c>
      <c r="O9" s="35"/>
      <c r="R9" s="35"/>
    </row>
    <row r="10" spans="1:18" ht="15" customHeight="1">
      <c r="A10" s="13" t="s">
        <v>2</v>
      </c>
      <c r="B10" s="70">
        <v>100796232</v>
      </c>
      <c r="C10" s="64"/>
      <c r="D10" s="34">
        <f>'Attach B-Adj to Base GF'!K10</f>
        <v>784000</v>
      </c>
      <c r="E10" s="34"/>
      <c r="F10" s="34">
        <f>'Attach C-Prelim New GF'!P9</f>
        <v>3623000</v>
      </c>
      <c r="G10" s="34"/>
      <c r="H10" s="34">
        <f t="shared" ref="H10:H30" si="0">B10+D10+F10</f>
        <v>105203232</v>
      </c>
      <c r="I10" s="75"/>
      <c r="K10" s="13">
        <f>'Attach D-net-tuition-rev'!P11</f>
        <v>78168000</v>
      </c>
      <c r="M10" s="79">
        <f t="shared" ref="M10:M30" si="1">H10+K10</f>
        <v>183371232</v>
      </c>
      <c r="O10" s="35"/>
      <c r="R10" s="35"/>
    </row>
    <row r="11" spans="1:18" ht="15" customHeight="1">
      <c r="A11" s="13" t="s">
        <v>3</v>
      </c>
      <c r="B11" s="70">
        <v>72674352</v>
      </c>
      <c r="C11" s="64"/>
      <c r="D11" s="34">
        <f>'Attach B-Adj to Base GF'!K11</f>
        <v>525000</v>
      </c>
      <c r="E11" s="34"/>
      <c r="F11" s="34">
        <f>'Attach C-Prelim New GF'!P10</f>
        <v>2797000</v>
      </c>
      <c r="G11" s="34"/>
      <c r="H11" s="34">
        <f t="shared" si="0"/>
        <v>75996352</v>
      </c>
      <c r="I11" s="75"/>
      <c r="K11" s="13">
        <f>'Attach D-net-tuition-rev'!P12</f>
        <v>45696500</v>
      </c>
      <c r="M11" s="79">
        <f t="shared" si="1"/>
        <v>121692852</v>
      </c>
      <c r="O11" s="35"/>
      <c r="R11" s="35"/>
    </row>
    <row r="12" spans="1:18" ht="15" customHeight="1">
      <c r="A12" s="13" t="s">
        <v>4</v>
      </c>
      <c r="B12" s="70">
        <v>81455361</v>
      </c>
      <c r="C12" s="64"/>
      <c r="D12" s="34">
        <f>'Attach B-Adj to Base GF'!K12</f>
        <v>696000</v>
      </c>
      <c r="E12" s="34"/>
      <c r="F12" s="34">
        <f>'Attach C-Prelim New GF'!P11</f>
        <v>3121000</v>
      </c>
      <c r="G12" s="34"/>
      <c r="H12" s="34">
        <f t="shared" si="0"/>
        <v>85272361</v>
      </c>
      <c r="I12" s="75"/>
      <c r="K12" s="13">
        <f>'Attach D-net-tuition-rev'!P13</f>
        <v>77218700</v>
      </c>
      <c r="M12" s="79">
        <f t="shared" si="1"/>
        <v>162491061</v>
      </c>
      <c r="O12" s="35"/>
      <c r="R12" s="35"/>
    </row>
    <row r="13" spans="1:18" ht="15" customHeight="1">
      <c r="A13" s="13" t="s">
        <v>5</v>
      </c>
      <c r="B13" s="70">
        <v>128678532</v>
      </c>
      <c r="C13" s="64"/>
      <c r="D13" s="34">
        <f>'Attach B-Adj to Base GF'!K13</f>
        <v>925000</v>
      </c>
      <c r="E13" s="34"/>
      <c r="F13" s="34">
        <f>'Attach C-Prelim New GF'!P12</f>
        <v>4455000</v>
      </c>
      <c r="G13" s="34"/>
      <c r="H13" s="34">
        <f t="shared" si="0"/>
        <v>134058532</v>
      </c>
      <c r="I13" s="75"/>
      <c r="K13" s="13">
        <f>'Attach D-net-tuition-rev'!P14</f>
        <v>91709300</v>
      </c>
      <c r="M13" s="79">
        <f t="shared" si="1"/>
        <v>225767832</v>
      </c>
      <c r="O13" s="35"/>
      <c r="R13" s="35"/>
    </row>
    <row r="14" spans="1:18" ht="15" customHeight="1">
      <c r="A14" s="13" t="s">
        <v>6</v>
      </c>
      <c r="B14" s="70">
        <v>157213661</v>
      </c>
      <c r="C14" s="64"/>
      <c r="D14" s="34">
        <f>'Attach B-Adj to Base GF'!K14</f>
        <v>1435000</v>
      </c>
      <c r="E14" s="34"/>
      <c r="F14" s="34">
        <f>'Attach C-Prelim New GF'!P13</f>
        <v>6579000</v>
      </c>
      <c r="G14" s="34"/>
      <c r="H14" s="34">
        <f t="shared" si="0"/>
        <v>165227661</v>
      </c>
      <c r="I14" s="75"/>
      <c r="K14" s="13">
        <f>'Attach D-net-tuition-rev'!P15</f>
        <v>167509300</v>
      </c>
      <c r="M14" s="79">
        <f t="shared" si="1"/>
        <v>332736961</v>
      </c>
      <c r="O14" s="35"/>
      <c r="R14" s="35"/>
    </row>
    <row r="15" spans="1:18" ht="15" customHeight="1">
      <c r="A15" s="13" t="s">
        <v>7</v>
      </c>
      <c r="B15" s="70">
        <v>68820510</v>
      </c>
      <c r="C15" s="64"/>
      <c r="D15" s="34">
        <f>'Attach B-Adj to Base GF'!K15</f>
        <v>523000</v>
      </c>
      <c r="E15" s="34"/>
      <c r="F15" s="34">
        <f>'Attach C-Prelim New GF'!P14</f>
        <v>2365000</v>
      </c>
      <c r="G15" s="34"/>
      <c r="H15" s="34">
        <f t="shared" si="0"/>
        <v>71708510</v>
      </c>
      <c r="I15" s="75"/>
      <c r="K15" s="13">
        <f>'Attach D-net-tuition-rev'!P16</f>
        <v>43249100</v>
      </c>
      <c r="M15" s="79">
        <f t="shared" si="1"/>
        <v>114957610</v>
      </c>
      <c r="O15" s="35"/>
      <c r="R15" s="35"/>
    </row>
    <row r="16" spans="1:18" ht="15" customHeight="1">
      <c r="A16" s="13" t="s">
        <v>8</v>
      </c>
      <c r="B16" s="70">
        <v>169600136.16</v>
      </c>
      <c r="C16" s="64"/>
      <c r="D16" s="34">
        <f>'Attach B-Adj to Base GF'!K16</f>
        <v>1642000</v>
      </c>
      <c r="E16" s="34"/>
      <c r="F16" s="34">
        <f>'Attach C-Prelim New GF'!P15</f>
        <v>6657000</v>
      </c>
      <c r="G16" s="34"/>
      <c r="H16" s="34">
        <f t="shared" si="0"/>
        <v>177899136.16</v>
      </c>
      <c r="I16" s="75"/>
      <c r="K16" s="13">
        <f>'Attach D-net-tuition-rev'!P17</f>
        <v>184008600</v>
      </c>
      <c r="M16" s="79">
        <f t="shared" si="1"/>
        <v>361907736.15999997</v>
      </c>
      <c r="O16" s="35"/>
      <c r="R16" s="35"/>
    </row>
    <row r="17" spans="1:18" ht="15" customHeight="1">
      <c r="A17" s="13" t="s">
        <v>9</v>
      </c>
      <c r="B17" s="70">
        <v>122190339</v>
      </c>
      <c r="C17" s="64"/>
      <c r="D17" s="34">
        <f>'Attach B-Adj to Base GF'!K17</f>
        <v>890000</v>
      </c>
      <c r="E17" s="34"/>
      <c r="F17" s="34">
        <f>'Attach C-Prelim New GF'!P16</f>
        <v>4296000</v>
      </c>
      <c r="G17" s="34"/>
      <c r="H17" s="34">
        <f t="shared" si="0"/>
        <v>127376339</v>
      </c>
      <c r="I17" s="75"/>
      <c r="K17" s="13">
        <f>'Attach D-net-tuition-rev'!P18</f>
        <v>99655400</v>
      </c>
      <c r="M17" s="79">
        <f t="shared" si="1"/>
        <v>227031739</v>
      </c>
      <c r="O17" s="35"/>
      <c r="R17" s="35"/>
    </row>
    <row r="18" spans="1:18" ht="15" customHeight="1">
      <c r="A18" s="13" t="s">
        <v>10</v>
      </c>
      <c r="B18" s="70">
        <v>27825676</v>
      </c>
      <c r="C18" s="64"/>
      <c r="D18" s="34">
        <f>'Attach B-Adj to Base GF'!K18</f>
        <v>491500</v>
      </c>
      <c r="E18" s="34"/>
      <c r="F18" s="34">
        <f>'Attach C-Prelim New GF'!P17</f>
        <v>593000</v>
      </c>
      <c r="G18" s="34"/>
      <c r="H18" s="34">
        <f t="shared" si="0"/>
        <v>28910176</v>
      </c>
      <c r="I18" s="75"/>
      <c r="K18" s="13">
        <f>'Attach D-net-tuition-rev'!P19</f>
        <v>9274200</v>
      </c>
      <c r="M18" s="79">
        <f t="shared" si="1"/>
        <v>38184376</v>
      </c>
      <c r="O18" s="35"/>
      <c r="R18" s="35"/>
    </row>
    <row r="19" spans="1:18" ht="15" customHeight="1">
      <c r="A19" s="13" t="s">
        <v>11</v>
      </c>
      <c r="B19" s="70">
        <v>64062783</v>
      </c>
      <c r="C19" s="64"/>
      <c r="D19" s="34">
        <f>'Attach B-Adj to Base GF'!K19</f>
        <v>364000</v>
      </c>
      <c r="E19" s="34"/>
      <c r="F19" s="34">
        <f>'Attach C-Prelim New GF'!P18</f>
        <v>1927000</v>
      </c>
      <c r="G19" s="34"/>
      <c r="H19" s="34">
        <f t="shared" si="0"/>
        <v>66353783</v>
      </c>
      <c r="I19" s="75"/>
      <c r="K19" s="13">
        <f>'Attach D-net-tuition-rev'!P20</f>
        <v>24311600</v>
      </c>
      <c r="M19" s="79">
        <f t="shared" si="1"/>
        <v>90665383</v>
      </c>
      <c r="O19" s="35"/>
      <c r="R19" s="35"/>
    </row>
    <row r="20" spans="1:18" ht="15" customHeight="1">
      <c r="A20" s="13" t="s">
        <v>12</v>
      </c>
      <c r="B20" s="70">
        <v>166615096</v>
      </c>
      <c r="C20" s="64"/>
      <c r="D20" s="34">
        <f>'Attach B-Adj to Base GF'!K20</f>
        <v>1491000</v>
      </c>
      <c r="E20" s="34"/>
      <c r="F20" s="34">
        <f>'Attach C-Prelim New GF'!P19</f>
        <v>6617000</v>
      </c>
      <c r="G20" s="34"/>
      <c r="H20" s="34">
        <f t="shared" si="0"/>
        <v>174723096</v>
      </c>
      <c r="I20" s="75"/>
      <c r="K20" s="13">
        <f>'Attach D-net-tuition-rev'!P21</f>
        <v>173560900</v>
      </c>
      <c r="M20" s="79">
        <f t="shared" si="1"/>
        <v>348283996</v>
      </c>
      <c r="O20" s="35"/>
      <c r="R20" s="35"/>
    </row>
    <row r="21" spans="1:18" ht="15" customHeight="1">
      <c r="A21" s="13" t="s">
        <v>13</v>
      </c>
      <c r="B21" s="70">
        <v>121537342</v>
      </c>
      <c r="C21" s="64"/>
      <c r="D21" s="34">
        <f>'Attach B-Adj to Base GF'!K21</f>
        <v>966000</v>
      </c>
      <c r="E21" s="34"/>
      <c r="F21" s="34">
        <f>'Attach C-Prelim New GF'!P20</f>
        <v>4582000</v>
      </c>
      <c r="G21" s="34"/>
      <c r="H21" s="34">
        <f t="shared" si="0"/>
        <v>127085342</v>
      </c>
      <c r="I21" s="75"/>
      <c r="K21" s="13">
        <f>'Attach D-net-tuition-rev'!P22</f>
        <v>118971500</v>
      </c>
      <c r="M21" s="79">
        <f t="shared" si="1"/>
        <v>246056842</v>
      </c>
      <c r="O21" s="35"/>
      <c r="R21" s="35"/>
    </row>
    <row r="22" spans="1:18" ht="15" customHeight="1">
      <c r="A22" s="13" t="s">
        <v>89</v>
      </c>
      <c r="B22" s="70">
        <f>136402137-3982000</f>
        <v>132420137</v>
      </c>
      <c r="C22" s="71"/>
      <c r="D22" s="34">
        <f>'Attach B-Adj to Base GF'!K22</f>
        <v>1040700</v>
      </c>
      <c r="E22" s="34"/>
      <c r="F22" s="34">
        <f>'Attach C-Prelim New GF'!P21</f>
        <v>4862000</v>
      </c>
      <c r="G22" s="34"/>
      <c r="H22" s="34">
        <f t="shared" si="0"/>
        <v>138322837</v>
      </c>
      <c r="I22" s="75"/>
      <c r="K22" s="13">
        <f>'Attach D-net-tuition-rev'!P23</f>
        <v>118580700</v>
      </c>
      <c r="M22" s="79">
        <f t="shared" si="1"/>
        <v>256903537</v>
      </c>
      <c r="O22" s="35"/>
      <c r="R22" s="35"/>
    </row>
    <row r="23" spans="1:18" ht="15" customHeight="1">
      <c r="A23" s="13" t="s">
        <v>15</v>
      </c>
      <c r="B23" s="70">
        <v>94918408</v>
      </c>
      <c r="C23" s="64"/>
      <c r="D23" s="34">
        <f>'Attach B-Adj to Base GF'!K23</f>
        <v>797000</v>
      </c>
      <c r="E23" s="34"/>
      <c r="F23" s="34">
        <f>'Attach C-Prelim New GF'!P22</f>
        <v>3802000</v>
      </c>
      <c r="G23" s="34"/>
      <c r="H23" s="34">
        <f t="shared" si="0"/>
        <v>99517408</v>
      </c>
      <c r="I23" s="75"/>
      <c r="K23" s="13">
        <f>'Attach D-net-tuition-rev'!P24</f>
        <v>88031200</v>
      </c>
      <c r="M23" s="79">
        <f t="shared" si="1"/>
        <v>187548608</v>
      </c>
      <c r="O23" s="35"/>
      <c r="R23" s="35"/>
    </row>
    <row r="24" spans="1:18" ht="15" customHeight="1">
      <c r="A24" s="13" t="s">
        <v>16</v>
      </c>
      <c r="B24" s="70">
        <v>165771596</v>
      </c>
      <c r="C24" s="64"/>
      <c r="D24" s="34">
        <f>'Attach B-Adj to Base GF'!K24</f>
        <v>1505000</v>
      </c>
      <c r="E24" s="34"/>
      <c r="F24" s="34">
        <f>'Attach C-Prelim New GF'!P23</f>
        <v>6572000</v>
      </c>
      <c r="G24" s="34"/>
      <c r="H24" s="34">
        <f t="shared" si="0"/>
        <v>173848596</v>
      </c>
      <c r="I24" s="75"/>
      <c r="K24" s="13">
        <f>'Attach D-net-tuition-rev'!P25</f>
        <v>180895100</v>
      </c>
      <c r="M24" s="79">
        <f t="shared" si="1"/>
        <v>354743696</v>
      </c>
      <c r="O24" s="35"/>
      <c r="R24" s="35"/>
    </row>
    <row r="25" spans="1:18" ht="15" customHeight="1">
      <c r="A25" s="13" t="s">
        <v>17</v>
      </c>
      <c r="B25" s="70">
        <v>142709859</v>
      </c>
      <c r="C25" s="64"/>
      <c r="D25" s="34">
        <f>'Attach B-Adj to Base GF'!K25</f>
        <v>1448000</v>
      </c>
      <c r="E25" s="34"/>
      <c r="F25" s="34">
        <f>'Attach C-Prelim New GF'!P24</f>
        <v>5503000</v>
      </c>
      <c r="G25" s="34"/>
      <c r="H25" s="34">
        <f t="shared" si="0"/>
        <v>149660859</v>
      </c>
      <c r="I25" s="75"/>
      <c r="K25" s="13">
        <f>'Attach D-net-tuition-rev'!P26</f>
        <v>147870500</v>
      </c>
      <c r="M25" s="79">
        <f t="shared" si="1"/>
        <v>297531359</v>
      </c>
      <c r="O25" s="35"/>
      <c r="R25" s="35"/>
    </row>
    <row r="26" spans="1:18" ht="15" customHeight="1">
      <c r="A26" s="13" t="s">
        <v>18</v>
      </c>
      <c r="B26" s="70">
        <v>134842282</v>
      </c>
      <c r="C26" s="64"/>
      <c r="D26" s="34">
        <f>'Attach B-Adj to Base GF'!K26</f>
        <v>1371000</v>
      </c>
      <c r="E26" s="34"/>
      <c r="F26" s="34">
        <f>'Attach C-Prelim New GF'!P25</f>
        <v>5286000</v>
      </c>
      <c r="G26" s="34"/>
      <c r="H26" s="34">
        <f t="shared" si="0"/>
        <v>141499282</v>
      </c>
      <c r="I26" s="75"/>
      <c r="K26" s="13">
        <f>'Attach D-net-tuition-rev'!P27</f>
        <v>181666800</v>
      </c>
      <c r="M26" s="79">
        <f t="shared" si="1"/>
        <v>323166082</v>
      </c>
      <c r="O26" s="35"/>
      <c r="R26" s="35"/>
    </row>
    <row r="27" spans="1:18" ht="15" customHeight="1">
      <c r="A27" s="13" t="s">
        <v>19</v>
      </c>
      <c r="B27" s="70">
        <v>114403468</v>
      </c>
      <c r="C27" s="64"/>
      <c r="D27" s="34">
        <f>'Attach B-Adj to Base GF'!K27</f>
        <v>1217000</v>
      </c>
      <c r="E27" s="34"/>
      <c r="F27" s="34">
        <f>'Attach C-Prelim New GF'!P26</f>
        <v>4549000</v>
      </c>
      <c r="G27" s="34"/>
      <c r="H27" s="34">
        <f t="shared" si="0"/>
        <v>120169468</v>
      </c>
      <c r="I27" s="75"/>
      <c r="K27" s="13">
        <f>'Attach D-net-tuition-rev'!P28</f>
        <v>163081500</v>
      </c>
      <c r="M27" s="79">
        <f t="shared" si="1"/>
        <v>283250968</v>
      </c>
      <c r="O27" s="35"/>
      <c r="R27" s="35"/>
    </row>
    <row r="28" spans="1:18" ht="15" customHeight="1">
      <c r="A28" s="13" t="s">
        <v>20</v>
      </c>
      <c r="B28" s="70">
        <v>69709552</v>
      </c>
      <c r="C28" s="64"/>
      <c r="D28" s="34">
        <f>'Attach B-Adj to Base GF'!K28</f>
        <v>558000</v>
      </c>
      <c r="E28" s="34"/>
      <c r="F28" s="34">
        <f>'Attach C-Prelim New GF'!P27</f>
        <v>3154000</v>
      </c>
      <c r="G28" s="34"/>
      <c r="H28" s="34">
        <f t="shared" si="0"/>
        <v>73421552</v>
      </c>
      <c r="I28" s="75"/>
      <c r="K28" s="13">
        <f>'Attach D-net-tuition-rev'!P29</f>
        <v>56611200</v>
      </c>
      <c r="M28" s="79">
        <f t="shared" si="1"/>
        <v>130032752</v>
      </c>
      <c r="O28" s="35"/>
      <c r="R28" s="35"/>
    </row>
    <row r="29" spans="1:18" ht="15" customHeight="1">
      <c r="A29" s="13" t="s">
        <v>21</v>
      </c>
      <c r="B29" s="70">
        <v>58567883</v>
      </c>
      <c r="C29" s="64"/>
      <c r="D29" s="34">
        <f>'Attach B-Adj to Base GF'!K29</f>
        <v>547000</v>
      </c>
      <c r="E29" s="34"/>
      <c r="F29" s="34">
        <f>'Attach C-Prelim New GF'!P28</f>
        <v>2069000</v>
      </c>
      <c r="G29" s="34"/>
      <c r="H29" s="34">
        <f t="shared" si="0"/>
        <v>61183883</v>
      </c>
      <c r="I29" s="75"/>
      <c r="K29" s="13">
        <f>'Attach D-net-tuition-rev'!P30</f>
        <v>41411300</v>
      </c>
      <c r="M29" s="83">
        <f t="shared" si="1"/>
        <v>102595183</v>
      </c>
      <c r="O29" s="35"/>
      <c r="R29" s="35"/>
    </row>
    <row r="30" spans="1:18" ht="15" customHeight="1">
      <c r="A30" s="13" t="s">
        <v>22</v>
      </c>
      <c r="B30" s="70">
        <v>57700147</v>
      </c>
      <c r="C30" s="64"/>
      <c r="D30" s="34">
        <f>'Attach B-Adj to Base GF'!K30</f>
        <v>426000</v>
      </c>
      <c r="E30" s="34"/>
      <c r="F30" s="34">
        <f>'Attach C-Prelim New GF'!P29</f>
        <v>2052000</v>
      </c>
      <c r="G30" s="34"/>
      <c r="H30" s="34">
        <f t="shared" si="0"/>
        <v>60178147</v>
      </c>
      <c r="I30" s="75"/>
      <c r="K30" s="13">
        <f>'Attach D-net-tuition-rev'!P31</f>
        <v>35739200</v>
      </c>
      <c r="M30" s="83">
        <f t="shared" si="1"/>
        <v>95917347</v>
      </c>
      <c r="O30" s="35"/>
      <c r="R30" s="35"/>
    </row>
    <row r="31" spans="1:18" ht="6" customHeight="1">
      <c r="B31" s="90"/>
      <c r="C31" s="85"/>
      <c r="D31" s="84"/>
      <c r="E31" s="84"/>
      <c r="F31" s="84"/>
      <c r="G31" s="34"/>
      <c r="H31" s="84"/>
      <c r="I31" s="91"/>
      <c r="M31" s="79"/>
    </row>
    <row r="32" spans="1:18" s="35" customFormat="1" ht="15" customHeight="1">
      <c r="A32" s="10" t="s">
        <v>23</v>
      </c>
      <c r="B32" s="92">
        <f>SUM(B8:B31)</f>
        <v>2379511571.1599998</v>
      </c>
      <c r="C32" s="93"/>
      <c r="D32" s="29">
        <f>SUM(D8:D30)</f>
        <v>20431200</v>
      </c>
      <c r="E32" s="29"/>
      <c r="F32" s="29">
        <f>SUM(F8:F30)</f>
        <v>89838000</v>
      </c>
      <c r="G32" s="10"/>
      <c r="H32" s="29">
        <f>SUM(H8:H30)</f>
        <v>2489780771.1599998</v>
      </c>
      <c r="I32" s="100"/>
      <c r="J32" s="102"/>
      <c r="K32" s="10">
        <f>SUM(K8:K30)</f>
        <v>2186101000</v>
      </c>
      <c r="L32" s="41"/>
      <c r="M32" s="80">
        <f>SUM(M8:M30)</f>
        <v>4675881771.1599998</v>
      </c>
    </row>
    <row r="33" spans="1:15" ht="6" customHeight="1">
      <c r="B33" s="97"/>
      <c r="C33" s="87"/>
      <c r="D33" s="98"/>
      <c r="E33" s="98"/>
      <c r="F33" s="98"/>
      <c r="G33" s="34"/>
      <c r="H33" s="98"/>
      <c r="I33" s="99"/>
      <c r="M33" s="79"/>
    </row>
    <row r="34" spans="1:15" ht="15" customHeight="1">
      <c r="A34" s="13" t="s">
        <v>90</v>
      </c>
      <c r="B34" s="70">
        <f>63178022-436872</f>
        <v>62741150</v>
      </c>
      <c r="C34" s="71"/>
      <c r="D34" s="34">
        <f>'Attach B-Adj to Base GF'!K34</f>
        <v>4409500</v>
      </c>
      <c r="E34" s="34"/>
      <c r="F34" s="34">
        <f>'Attach C-Prelim New GF'!P33</f>
        <v>1760000</v>
      </c>
      <c r="G34" s="34"/>
      <c r="H34" s="34">
        <f t="shared" ref="H34:H39" si="2">B34+D34+F34</f>
        <v>68910650</v>
      </c>
      <c r="I34" s="75"/>
      <c r="M34" s="83">
        <f t="shared" ref="M34:M39" si="3">H34+K34</f>
        <v>68910650</v>
      </c>
    </row>
    <row r="35" spans="1:15" ht="15.6" customHeight="1">
      <c r="A35" s="13" t="s">
        <v>91</v>
      </c>
      <c r="B35" s="70">
        <f>34441331+436872</f>
        <v>34878203</v>
      </c>
      <c r="C35" s="71"/>
      <c r="D35" s="34">
        <f>'Attach B-Adj to Base GF'!K35</f>
        <v>47233400</v>
      </c>
      <c r="E35" s="71"/>
      <c r="F35" s="34"/>
      <c r="G35" s="34"/>
      <c r="H35" s="34">
        <f t="shared" si="2"/>
        <v>82111603</v>
      </c>
      <c r="I35" s="75"/>
      <c r="K35" s="13">
        <f>'Attach D-net-tuition-rev'!P36</f>
        <v>2948000</v>
      </c>
      <c r="M35" s="83">
        <f t="shared" si="3"/>
        <v>85059603</v>
      </c>
    </row>
    <row r="36" spans="1:15" ht="15" customHeight="1">
      <c r="A36" s="13" t="s">
        <v>92</v>
      </c>
      <c r="B36" s="70">
        <v>3982000</v>
      </c>
      <c r="C36" s="71"/>
      <c r="D36" s="34">
        <f>'Attach B-Adj to Base GF'!K36</f>
        <v>96300</v>
      </c>
      <c r="E36" s="34"/>
      <c r="F36" s="34">
        <f>'Attach C-Prelim New GF'!P35</f>
        <v>56000</v>
      </c>
      <c r="G36" s="34"/>
      <c r="H36" s="34">
        <f t="shared" si="2"/>
        <v>4134300</v>
      </c>
      <c r="I36" s="75"/>
      <c r="M36" s="83">
        <f t="shared" si="3"/>
        <v>4134300</v>
      </c>
    </row>
    <row r="37" spans="1:15" ht="15" customHeight="1">
      <c r="A37" s="13" t="s">
        <v>25</v>
      </c>
      <c r="B37" s="70">
        <v>34800</v>
      </c>
      <c r="C37" s="64"/>
      <c r="D37" s="34"/>
      <c r="E37" s="34"/>
      <c r="F37" s="34"/>
      <c r="G37" s="34"/>
      <c r="H37" s="34">
        <f t="shared" si="2"/>
        <v>34800</v>
      </c>
      <c r="I37" s="75"/>
      <c r="K37" s="13">
        <f>'Attach D-net-tuition-rev'!P38</f>
        <v>639700</v>
      </c>
      <c r="M37" s="83">
        <f t="shared" si="3"/>
        <v>674500</v>
      </c>
    </row>
    <row r="38" spans="1:15" ht="15" customHeight="1">
      <c r="A38" s="13" t="s">
        <v>26</v>
      </c>
      <c r="B38" s="70">
        <v>201971276</v>
      </c>
      <c r="C38" s="64"/>
      <c r="D38" s="34">
        <f>'Attach B-Adj to Base GF'!K38</f>
        <v>-51699400</v>
      </c>
      <c r="E38" s="71"/>
      <c r="F38" s="34">
        <f>'Attach C-Prelim New GF'!P37</f>
        <v>48752000</v>
      </c>
      <c r="G38" s="34"/>
      <c r="H38" s="34">
        <f t="shared" si="2"/>
        <v>199023876</v>
      </c>
      <c r="I38" s="75"/>
      <c r="M38" s="83">
        <f t="shared" si="3"/>
        <v>199023876</v>
      </c>
    </row>
    <row r="39" spans="1:15" ht="15" customHeight="1">
      <c r="A39" s="13" t="s">
        <v>33</v>
      </c>
      <c r="B39" s="70">
        <v>303944000</v>
      </c>
      <c r="C39" s="64"/>
      <c r="D39" s="34"/>
      <c r="E39" s="34"/>
      <c r="F39" s="34">
        <f>'Attach C-Prelim New GF'!P38</f>
        <v>7865000</v>
      </c>
      <c r="G39" s="34"/>
      <c r="H39" s="34">
        <f t="shared" si="2"/>
        <v>311809000</v>
      </c>
      <c r="I39" s="75"/>
      <c r="M39" s="83">
        <f t="shared" si="3"/>
        <v>311809000</v>
      </c>
    </row>
    <row r="40" spans="1:15" ht="8.4" customHeight="1">
      <c r="B40" s="90"/>
      <c r="C40" s="85"/>
      <c r="D40" s="84"/>
      <c r="E40" s="84"/>
      <c r="F40" s="84"/>
      <c r="G40" s="84"/>
      <c r="H40" s="34"/>
      <c r="I40" s="91"/>
      <c r="M40" s="79"/>
    </row>
    <row r="41" spans="1:15" s="35" customFormat="1" ht="15" customHeight="1" thickBot="1">
      <c r="A41" s="9" t="s">
        <v>27</v>
      </c>
      <c r="B41" s="94">
        <f>SUM(B32:B39)</f>
        <v>2987063000.1599998</v>
      </c>
      <c r="C41" s="95"/>
      <c r="D41" s="96">
        <f>SUM(D32:D39)</f>
        <v>20471000</v>
      </c>
      <c r="E41" s="96"/>
      <c r="F41" s="96">
        <f>SUM(F32:F39)</f>
        <v>148271000</v>
      </c>
      <c r="G41" s="96"/>
      <c r="H41" s="9">
        <f>SUM(H32:H39)</f>
        <v>3155805000.1599998</v>
      </c>
      <c r="I41" s="9"/>
      <c r="J41" s="101"/>
      <c r="K41" s="9">
        <f>SUM(K32:K39)</f>
        <v>2189688700</v>
      </c>
      <c r="L41" s="42"/>
      <c r="M41" s="81">
        <f>SUM(M32:M39)</f>
        <v>5345493700.1599998</v>
      </c>
    </row>
    <row r="43" spans="1:15" ht="15" customHeight="1">
      <c r="A43" s="13" t="s">
        <v>88</v>
      </c>
      <c r="H43" s="34"/>
      <c r="I43" s="34"/>
      <c r="J43" s="34"/>
      <c r="K43" s="34"/>
      <c r="L43" s="34"/>
      <c r="M43" s="34"/>
    </row>
    <row r="44" spans="1:15" ht="30" customHeight="1">
      <c r="A44" s="115" t="s">
        <v>98</v>
      </c>
      <c r="B44" s="115"/>
      <c r="C44" s="115"/>
      <c r="D44" s="115"/>
      <c r="E44" s="115"/>
      <c r="F44" s="115"/>
      <c r="G44" s="115"/>
      <c r="H44" s="115"/>
      <c r="I44" s="115"/>
      <c r="J44" s="115"/>
      <c r="K44" s="115"/>
      <c r="L44" s="115"/>
      <c r="M44" s="115"/>
      <c r="O44" s="35"/>
    </row>
    <row r="45" spans="1:15">
      <c r="H45" s="34"/>
      <c r="I45" s="34"/>
      <c r="J45" s="34"/>
      <c r="K45" s="34"/>
      <c r="L45" s="34"/>
      <c r="M45" s="34"/>
    </row>
    <row r="46" spans="1:15">
      <c r="H46" s="34"/>
      <c r="I46" s="34"/>
      <c r="J46" s="34"/>
      <c r="K46" s="34"/>
      <c r="L46" s="34"/>
      <c r="M46" s="34"/>
    </row>
    <row r="47" spans="1:15">
      <c r="H47" s="34"/>
      <c r="I47" s="34"/>
      <c r="J47" s="34"/>
      <c r="K47" s="34"/>
      <c r="L47" s="34"/>
      <c r="M47" s="34"/>
    </row>
    <row r="48" spans="1:15">
      <c r="H48" s="34"/>
      <c r="I48" s="34"/>
      <c r="J48" s="34"/>
      <c r="K48" s="34"/>
      <c r="L48" s="34"/>
      <c r="M48" s="34"/>
    </row>
  </sheetData>
  <mergeCells count="2">
    <mergeCell ref="B5:B6"/>
    <mergeCell ref="A44:M44"/>
  </mergeCells>
  <printOptions horizontalCentered="1"/>
  <pageMargins left="0.45" right="0.45" top="0.5" bottom="0.5" header="0.3" footer="0.3"/>
  <pageSetup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43"/>
  <sheetViews>
    <sheetView zoomScaleNormal="100" workbookViewId="0">
      <pane xSplit="1" ySplit="7" topLeftCell="B8" activePane="bottomRight" state="frozen"/>
      <selection activeCell="B9" sqref="B9"/>
      <selection pane="topRight" activeCell="B9" sqref="B9"/>
      <selection pane="bottomLeft" activeCell="B9" sqref="B9"/>
      <selection pane="bottomRight" activeCell="O45" sqref="O45"/>
    </sheetView>
  </sheetViews>
  <sheetFormatPr defaultColWidth="8.88671875" defaultRowHeight="14.4"/>
  <cols>
    <col min="1" max="1" width="40.6640625" style="13" bestFit="1" customWidth="1"/>
    <col min="2" max="2" width="2.6640625" style="13" customWidth="1"/>
    <col min="3" max="3" width="11.6640625" style="33" bestFit="1" customWidth="1"/>
    <col min="4" max="4" width="2.6640625" style="33" customWidth="1"/>
    <col min="5" max="5" width="10.77734375" style="33" customWidth="1"/>
    <col min="6" max="6" width="2.6640625" style="13" customWidth="1"/>
    <col min="7" max="7" width="11.6640625" style="13" bestFit="1" customWidth="1"/>
    <col min="8" max="8" width="2.6640625" style="13" customWidth="1"/>
    <col min="9" max="9" width="10.77734375" style="13" customWidth="1"/>
    <col min="10" max="10" width="2.6640625" style="13" customWidth="1"/>
    <col min="11" max="11" width="13.33203125" style="13" bestFit="1" customWidth="1"/>
    <col min="12" max="12" width="2.6640625" style="13" customWidth="1"/>
    <col min="13" max="13" width="13.44140625" style="34" customWidth="1"/>
    <col min="14" max="16384" width="8.88671875" style="13"/>
  </cols>
  <sheetData>
    <row r="1" spans="1:13" ht="18">
      <c r="A1" s="3" t="s">
        <v>57</v>
      </c>
      <c r="B1" s="3"/>
    </row>
    <row r="2" spans="1:13" ht="18" customHeight="1">
      <c r="A2" s="3" t="s">
        <v>54</v>
      </c>
      <c r="B2" s="3"/>
    </row>
    <row r="3" spans="1:13" ht="18" customHeight="1">
      <c r="A3" s="3"/>
      <c r="B3" s="3"/>
    </row>
    <row r="4" spans="1:13">
      <c r="C4" s="33">
        <v>-1</v>
      </c>
      <c r="G4" s="33">
        <v>-2</v>
      </c>
      <c r="H4" s="33"/>
      <c r="I4" s="33"/>
      <c r="K4" s="33">
        <v>-3</v>
      </c>
    </row>
    <row r="5" spans="1:13" ht="45.75" customHeight="1" thickBot="1">
      <c r="A5" s="12"/>
      <c r="B5" s="116" t="s">
        <v>38</v>
      </c>
      <c r="C5" s="116"/>
      <c r="D5" s="116"/>
      <c r="E5" s="53"/>
      <c r="F5" s="116" t="s">
        <v>86</v>
      </c>
      <c r="G5" s="116"/>
      <c r="H5" s="116"/>
      <c r="I5" s="54"/>
      <c r="J5" s="116" t="s">
        <v>56</v>
      </c>
      <c r="K5" s="116"/>
      <c r="L5" s="116"/>
    </row>
    <row r="6" spans="1:13">
      <c r="A6" s="12"/>
      <c r="B6" s="12"/>
      <c r="C6" s="48"/>
      <c r="D6" s="48"/>
      <c r="E6" s="48"/>
      <c r="F6" s="14"/>
      <c r="G6" s="14"/>
      <c r="H6" s="14"/>
      <c r="I6" s="14"/>
      <c r="J6" s="14"/>
      <c r="K6" s="32" t="s">
        <v>64</v>
      </c>
    </row>
    <row r="7" spans="1:13" ht="6" customHeight="1">
      <c r="A7" s="12"/>
      <c r="B7" s="12"/>
      <c r="C7" s="14"/>
      <c r="D7" s="14"/>
      <c r="E7" s="14"/>
      <c r="F7" s="14"/>
      <c r="G7" s="14"/>
      <c r="H7" s="14"/>
      <c r="I7" s="14"/>
      <c r="J7" s="14"/>
      <c r="K7" s="17"/>
    </row>
    <row r="8" spans="1:13" ht="15" customHeight="1">
      <c r="A8" s="13" t="s">
        <v>0</v>
      </c>
      <c r="C8" s="55">
        <v>411000</v>
      </c>
      <c r="D8" s="55"/>
      <c r="E8" s="55"/>
      <c r="F8" s="55"/>
      <c r="G8" s="55"/>
      <c r="H8" s="55"/>
      <c r="I8" s="55"/>
      <c r="J8" s="55"/>
      <c r="K8" s="55">
        <f t="shared" ref="K8:K30" si="0">SUM(C8:I8)</f>
        <v>411000</v>
      </c>
      <c r="M8" s="51"/>
    </row>
    <row r="9" spans="1:13" ht="15" customHeight="1">
      <c r="A9" s="13" t="s">
        <v>1</v>
      </c>
      <c r="C9" s="56">
        <v>378000</v>
      </c>
      <c r="D9" s="56"/>
      <c r="E9" s="56"/>
      <c r="F9" s="56"/>
      <c r="G9" s="56"/>
      <c r="H9" s="56"/>
      <c r="I9" s="56"/>
      <c r="J9" s="56"/>
      <c r="K9" s="56">
        <f t="shared" si="0"/>
        <v>378000</v>
      </c>
    </row>
    <row r="10" spans="1:13" ht="15" customHeight="1">
      <c r="A10" s="13" t="s">
        <v>2</v>
      </c>
      <c r="C10" s="56">
        <v>784000</v>
      </c>
      <c r="D10" s="56"/>
      <c r="E10" s="56"/>
      <c r="F10" s="56"/>
      <c r="G10" s="56"/>
      <c r="H10" s="56"/>
      <c r="I10" s="56"/>
      <c r="J10" s="56"/>
      <c r="K10" s="56">
        <f t="shared" si="0"/>
        <v>784000</v>
      </c>
    </row>
    <row r="11" spans="1:13" ht="15" customHeight="1">
      <c r="A11" s="13" t="s">
        <v>3</v>
      </c>
      <c r="C11" s="56">
        <v>525000</v>
      </c>
      <c r="D11" s="56"/>
      <c r="E11" s="56"/>
      <c r="F11" s="56"/>
      <c r="G11" s="56"/>
      <c r="H11" s="56"/>
      <c r="I11" s="56"/>
      <c r="J11" s="56"/>
      <c r="K11" s="56">
        <f t="shared" si="0"/>
        <v>525000</v>
      </c>
    </row>
    <row r="12" spans="1:13" ht="15" customHeight="1">
      <c r="A12" s="13" t="s">
        <v>4</v>
      </c>
      <c r="C12" s="56">
        <v>696000</v>
      </c>
      <c r="D12" s="56"/>
      <c r="E12" s="56"/>
      <c r="F12" s="56"/>
      <c r="G12" s="56"/>
      <c r="H12" s="56"/>
      <c r="I12" s="56"/>
      <c r="J12" s="56"/>
      <c r="K12" s="56">
        <f t="shared" si="0"/>
        <v>696000</v>
      </c>
    </row>
    <row r="13" spans="1:13" ht="15" customHeight="1">
      <c r="A13" s="13" t="s">
        <v>5</v>
      </c>
      <c r="C13" s="56">
        <v>925000</v>
      </c>
      <c r="D13" s="56"/>
      <c r="E13" s="56"/>
      <c r="F13" s="56"/>
      <c r="G13" s="56"/>
      <c r="H13" s="56"/>
      <c r="I13" s="56"/>
      <c r="J13" s="56"/>
      <c r="K13" s="56">
        <f t="shared" si="0"/>
        <v>925000</v>
      </c>
    </row>
    <row r="14" spans="1:13" ht="15" customHeight="1">
      <c r="A14" s="13" t="s">
        <v>6</v>
      </c>
      <c r="C14" s="56">
        <v>1435000</v>
      </c>
      <c r="D14" s="56"/>
      <c r="E14" s="56"/>
      <c r="F14" s="56"/>
      <c r="G14" s="56"/>
      <c r="H14" s="56"/>
      <c r="I14" s="56"/>
      <c r="J14" s="56"/>
      <c r="K14" s="56">
        <f t="shared" si="0"/>
        <v>1435000</v>
      </c>
    </row>
    <row r="15" spans="1:13" ht="15" customHeight="1">
      <c r="A15" s="13" t="s">
        <v>7</v>
      </c>
      <c r="C15" s="56">
        <v>523000</v>
      </c>
      <c r="D15" s="56"/>
      <c r="E15" s="56"/>
      <c r="F15" s="56"/>
      <c r="G15" s="56"/>
      <c r="H15" s="56"/>
      <c r="I15" s="56"/>
      <c r="J15" s="56"/>
      <c r="K15" s="56">
        <f t="shared" si="0"/>
        <v>523000</v>
      </c>
    </row>
    <row r="16" spans="1:13" ht="15" customHeight="1">
      <c r="A16" s="13" t="s">
        <v>8</v>
      </c>
      <c r="C16" s="56">
        <v>1527000</v>
      </c>
      <c r="D16" s="56"/>
      <c r="E16" s="56"/>
      <c r="F16" s="56"/>
      <c r="G16" s="55">
        <v>115000</v>
      </c>
      <c r="H16" s="56"/>
      <c r="I16" s="56"/>
      <c r="J16" s="56"/>
      <c r="K16" s="56">
        <f t="shared" si="0"/>
        <v>1642000</v>
      </c>
    </row>
    <row r="17" spans="1:11" ht="15" customHeight="1">
      <c r="A17" s="13" t="s">
        <v>9</v>
      </c>
      <c r="C17" s="56">
        <v>890000</v>
      </c>
      <c r="D17" s="56"/>
      <c r="E17" s="56"/>
      <c r="F17" s="56"/>
      <c r="G17" s="56"/>
      <c r="H17" s="56"/>
      <c r="I17" s="56"/>
      <c r="J17" s="56"/>
      <c r="K17" s="56">
        <f t="shared" si="0"/>
        <v>890000</v>
      </c>
    </row>
    <row r="18" spans="1:11" ht="15" customHeight="1">
      <c r="A18" s="13" t="s">
        <v>10</v>
      </c>
      <c r="C18" s="56">
        <v>146000</v>
      </c>
      <c r="D18" s="56"/>
      <c r="E18" s="56"/>
      <c r="F18" s="56"/>
      <c r="G18" s="56">
        <v>345500</v>
      </c>
      <c r="H18" s="56"/>
      <c r="I18" s="56"/>
      <c r="J18" s="56"/>
      <c r="K18" s="56">
        <f t="shared" si="0"/>
        <v>491500</v>
      </c>
    </row>
    <row r="19" spans="1:11" ht="15" customHeight="1">
      <c r="A19" s="13" t="s">
        <v>11</v>
      </c>
      <c r="C19" s="56">
        <v>364000</v>
      </c>
      <c r="D19" s="56"/>
      <c r="E19" s="56"/>
      <c r="F19" s="56"/>
      <c r="G19" s="56"/>
      <c r="H19" s="56"/>
      <c r="I19" s="56"/>
      <c r="J19" s="56"/>
      <c r="K19" s="56">
        <f t="shared" si="0"/>
        <v>364000</v>
      </c>
    </row>
    <row r="20" spans="1:11" ht="15" customHeight="1">
      <c r="A20" s="13" t="s">
        <v>12</v>
      </c>
      <c r="C20" s="56">
        <v>1491000</v>
      </c>
      <c r="D20" s="56"/>
      <c r="E20" s="56"/>
      <c r="F20" s="56"/>
      <c r="G20" s="56"/>
      <c r="H20" s="56"/>
      <c r="I20" s="56"/>
      <c r="J20" s="56"/>
      <c r="K20" s="56">
        <f t="shared" si="0"/>
        <v>1491000</v>
      </c>
    </row>
    <row r="21" spans="1:11" ht="15" customHeight="1">
      <c r="A21" s="13" t="s">
        <v>13</v>
      </c>
      <c r="C21" s="56">
        <v>966000</v>
      </c>
      <c r="D21" s="56"/>
      <c r="E21" s="56"/>
      <c r="F21" s="56"/>
      <c r="G21" s="56"/>
      <c r="H21" s="56"/>
      <c r="I21" s="56"/>
      <c r="J21" s="56"/>
      <c r="K21" s="56">
        <f t="shared" si="0"/>
        <v>966000</v>
      </c>
    </row>
    <row r="22" spans="1:11" ht="15" customHeight="1">
      <c r="A22" s="13" t="s">
        <v>14</v>
      </c>
      <c r="C22" s="56">
        <f>1116000-7000</f>
        <v>1109000</v>
      </c>
      <c r="D22" s="56"/>
      <c r="E22" s="56"/>
      <c r="F22" s="56"/>
      <c r="G22" s="56">
        <f>-89300+21000</f>
        <v>-68300</v>
      </c>
      <c r="H22" s="56"/>
      <c r="I22" s="56"/>
      <c r="J22" s="56"/>
      <c r="K22" s="56">
        <f t="shared" si="0"/>
        <v>1040700</v>
      </c>
    </row>
    <row r="23" spans="1:11" ht="15" customHeight="1">
      <c r="A23" s="13" t="s">
        <v>15</v>
      </c>
      <c r="C23" s="56">
        <v>797000</v>
      </c>
      <c r="D23" s="56"/>
      <c r="E23" s="56"/>
      <c r="F23" s="56"/>
      <c r="G23" s="56"/>
      <c r="H23" s="56"/>
      <c r="I23" s="56"/>
      <c r="J23" s="56"/>
      <c r="K23" s="56">
        <f t="shared" si="0"/>
        <v>797000</v>
      </c>
    </row>
    <row r="24" spans="1:11" ht="15" customHeight="1">
      <c r="A24" s="13" t="s">
        <v>16</v>
      </c>
      <c r="C24" s="56">
        <v>1505000</v>
      </c>
      <c r="D24" s="56"/>
      <c r="E24" s="56"/>
      <c r="F24" s="56"/>
      <c r="G24" s="56"/>
      <c r="H24" s="56"/>
      <c r="I24" s="56"/>
      <c r="J24" s="56"/>
      <c r="K24" s="56">
        <f t="shared" si="0"/>
        <v>1505000</v>
      </c>
    </row>
    <row r="25" spans="1:11" ht="15" customHeight="1">
      <c r="A25" s="13" t="s">
        <v>17</v>
      </c>
      <c r="C25" s="56">
        <v>1448000</v>
      </c>
      <c r="D25" s="56"/>
      <c r="E25" s="56"/>
      <c r="F25" s="56"/>
      <c r="G25" s="56"/>
      <c r="H25" s="56"/>
      <c r="I25" s="56"/>
      <c r="J25" s="56"/>
      <c r="K25" s="56">
        <f t="shared" si="0"/>
        <v>1448000</v>
      </c>
    </row>
    <row r="26" spans="1:11" ht="15" customHeight="1">
      <c r="A26" s="13" t="s">
        <v>18</v>
      </c>
      <c r="C26" s="56">
        <v>1371000</v>
      </c>
      <c r="D26" s="56"/>
      <c r="E26" s="56"/>
      <c r="F26" s="56"/>
      <c r="G26" s="56"/>
      <c r="H26" s="56"/>
      <c r="I26" s="56"/>
      <c r="J26" s="56"/>
      <c r="K26" s="56">
        <f t="shared" si="0"/>
        <v>1371000</v>
      </c>
    </row>
    <row r="27" spans="1:11" ht="15" customHeight="1">
      <c r="A27" s="13" t="s">
        <v>19</v>
      </c>
      <c r="C27" s="56">
        <v>1217000</v>
      </c>
      <c r="D27" s="56"/>
      <c r="E27" s="56"/>
      <c r="F27" s="56"/>
      <c r="G27" s="56"/>
      <c r="H27" s="56"/>
      <c r="I27" s="56"/>
      <c r="J27" s="56"/>
      <c r="K27" s="56">
        <f t="shared" si="0"/>
        <v>1217000</v>
      </c>
    </row>
    <row r="28" spans="1:11" ht="15" customHeight="1">
      <c r="A28" s="13" t="s">
        <v>20</v>
      </c>
      <c r="C28" s="56">
        <v>558000</v>
      </c>
      <c r="D28" s="56"/>
      <c r="E28" s="56"/>
      <c r="F28" s="56"/>
      <c r="G28" s="56"/>
      <c r="H28" s="56"/>
      <c r="I28" s="56"/>
      <c r="J28" s="56"/>
      <c r="K28" s="56">
        <f t="shared" si="0"/>
        <v>558000</v>
      </c>
    </row>
    <row r="29" spans="1:11" ht="15" customHeight="1">
      <c r="A29" s="13" t="s">
        <v>21</v>
      </c>
      <c r="C29" s="56">
        <v>547000</v>
      </c>
      <c r="D29" s="56"/>
      <c r="E29" s="56"/>
      <c r="F29" s="56"/>
      <c r="G29" s="56"/>
      <c r="H29" s="56"/>
      <c r="I29" s="56"/>
      <c r="J29" s="56"/>
      <c r="K29" s="56">
        <f t="shared" si="0"/>
        <v>547000</v>
      </c>
    </row>
    <row r="30" spans="1:11" ht="15" customHeight="1">
      <c r="A30" s="13" t="s">
        <v>22</v>
      </c>
      <c r="C30" s="56">
        <v>426000</v>
      </c>
      <c r="D30" s="56"/>
      <c r="E30" s="56"/>
      <c r="F30" s="56"/>
      <c r="G30" s="56"/>
      <c r="H30" s="56"/>
      <c r="I30" s="56"/>
      <c r="J30" s="56"/>
      <c r="K30" s="56">
        <f t="shared" si="0"/>
        <v>426000</v>
      </c>
    </row>
    <row r="31" spans="1:11" ht="6" customHeight="1">
      <c r="C31" s="56"/>
      <c r="D31" s="56"/>
      <c r="E31" s="56"/>
      <c r="F31" s="56"/>
      <c r="G31" s="56"/>
      <c r="H31" s="56"/>
      <c r="I31" s="56"/>
      <c r="J31" s="56"/>
      <c r="K31" s="56"/>
    </row>
    <row r="32" spans="1:11" ht="15" customHeight="1">
      <c r="A32" s="5" t="s">
        <v>23</v>
      </c>
      <c r="B32" s="5"/>
      <c r="C32" s="57">
        <f>SUM(C8:C31)</f>
        <v>20039000</v>
      </c>
      <c r="D32" s="57"/>
      <c r="E32" s="57"/>
      <c r="F32" s="57"/>
      <c r="G32" s="57">
        <f>SUM(G8:G30)</f>
        <v>392200</v>
      </c>
      <c r="H32" s="57"/>
      <c r="I32" s="57"/>
      <c r="J32" s="57"/>
      <c r="K32" s="58">
        <f>SUM(K8:K30)</f>
        <v>20431200</v>
      </c>
    </row>
    <row r="33" spans="1:12" ht="6" customHeight="1">
      <c r="C33" s="56"/>
      <c r="D33" s="56"/>
      <c r="E33" s="56"/>
      <c r="F33" s="56"/>
      <c r="G33" s="56"/>
      <c r="H33" s="56"/>
      <c r="I33" s="56"/>
      <c r="J33" s="56"/>
      <c r="K33" s="56"/>
    </row>
    <row r="34" spans="1:12" ht="15" customHeight="1">
      <c r="A34" s="13" t="s">
        <v>24</v>
      </c>
      <c r="C34" s="56">
        <v>425000</v>
      </c>
      <c r="D34" s="56"/>
      <c r="E34" s="56"/>
      <c r="F34" s="56"/>
      <c r="G34" s="56">
        <f>ROUND((3984500),-2)</f>
        <v>3984500</v>
      </c>
      <c r="H34" s="56"/>
      <c r="I34" s="56"/>
      <c r="J34" s="56"/>
      <c r="K34" s="56">
        <f>SUM(C34:I34)</f>
        <v>4409500</v>
      </c>
    </row>
    <row r="35" spans="1:12" ht="15" customHeight="1">
      <c r="A35" s="13" t="s">
        <v>83</v>
      </c>
      <c r="C35" s="56"/>
      <c r="D35" s="56"/>
      <c r="E35" s="56"/>
      <c r="F35" s="56"/>
      <c r="G35" s="56">
        <f>ROUND((47233400),-2)</f>
        <v>47233400</v>
      </c>
      <c r="H35" s="56"/>
      <c r="I35" s="56"/>
      <c r="J35" s="56"/>
      <c r="K35" s="56">
        <f>SUM(C35:I35)</f>
        <v>47233400</v>
      </c>
    </row>
    <row r="36" spans="1:12" ht="15" customHeight="1">
      <c r="A36" s="13" t="s">
        <v>42</v>
      </c>
      <c r="C36" s="56">
        <v>7000</v>
      </c>
      <c r="D36" s="56"/>
      <c r="E36" s="56"/>
      <c r="F36" s="56"/>
      <c r="G36" s="56">
        <f>21000+68300</f>
        <v>89300</v>
      </c>
      <c r="H36" s="56"/>
      <c r="I36" s="56"/>
      <c r="J36" s="56"/>
      <c r="K36" s="56">
        <f>SUM(C36:I36)</f>
        <v>96300</v>
      </c>
    </row>
    <row r="37" spans="1:12" ht="15" customHeight="1">
      <c r="A37" s="13" t="s">
        <v>25</v>
      </c>
      <c r="C37" s="56"/>
      <c r="D37" s="56"/>
      <c r="E37" s="56"/>
      <c r="F37" s="56"/>
      <c r="G37" s="56"/>
      <c r="H37" s="56"/>
      <c r="I37" s="56"/>
      <c r="J37" s="56"/>
      <c r="K37" s="56"/>
    </row>
    <row r="38" spans="1:12" ht="15" customHeight="1">
      <c r="A38" s="13" t="s">
        <v>26</v>
      </c>
      <c r="C38" s="56"/>
      <c r="D38" s="56"/>
      <c r="E38" s="56"/>
      <c r="F38" s="56"/>
      <c r="G38" s="56">
        <f>-3984500-47233400-345500-21000-115000</f>
        <v>-51699400</v>
      </c>
      <c r="H38" s="56"/>
      <c r="I38" s="56"/>
      <c r="J38" s="56"/>
      <c r="K38" s="56">
        <f>SUM(C38:I38)</f>
        <v>-51699400</v>
      </c>
    </row>
    <row r="39" spans="1:12" ht="15" customHeight="1">
      <c r="A39" s="13" t="s">
        <v>33</v>
      </c>
      <c r="C39" s="56"/>
      <c r="D39" s="56"/>
      <c r="E39" s="56"/>
      <c r="F39" s="56"/>
      <c r="G39" s="56"/>
      <c r="H39" s="56"/>
      <c r="I39" s="56"/>
      <c r="J39" s="56"/>
      <c r="K39" s="56"/>
    </row>
    <row r="40" spans="1:12" ht="9" customHeight="1">
      <c r="C40" s="56"/>
      <c r="D40" s="56"/>
      <c r="E40" s="56"/>
      <c r="F40" s="56"/>
      <c r="G40" s="56"/>
      <c r="H40" s="56"/>
      <c r="I40" s="56"/>
      <c r="J40" s="56"/>
      <c r="K40" s="56"/>
    </row>
    <row r="41" spans="1:12" ht="15" customHeight="1" thickBot="1">
      <c r="A41" s="9" t="s">
        <v>27</v>
      </c>
      <c r="B41" s="4"/>
      <c r="C41" s="59">
        <f>SUM(C32:C38)</f>
        <v>20471000</v>
      </c>
      <c r="D41" s="59"/>
      <c r="E41" s="59"/>
      <c r="F41" s="59"/>
      <c r="G41" s="59">
        <f>SUM(G32:G39)</f>
        <v>0</v>
      </c>
      <c r="H41" s="59"/>
      <c r="I41" s="59"/>
      <c r="J41" s="59"/>
      <c r="K41" s="59">
        <f>SUM(K32:K40)</f>
        <v>20471000</v>
      </c>
    </row>
    <row r="42" spans="1:12" ht="14.4" customHeight="1">
      <c r="B42" s="62"/>
    </row>
    <row r="43" spans="1:12" ht="45" customHeight="1">
      <c r="A43" s="117" t="s">
        <v>97</v>
      </c>
      <c r="B43" s="117"/>
      <c r="C43" s="117"/>
      <c r="D43" s="117"/>
      <c r="E43" s="117"/>
      <c r="F43" s="117"/>
      <c r="G43" s="117"/>
      <c r="H43" s="117"/>
      <c r="I43" s="117"/>
      <c r="J43" s="117"/>
      <c r="K43" s="117"/>
      <c r="L43" s="117"/>
    </row>
  </sheetData>
  <mergeCells count="4">
    <mergeCell ref="B5:D5"/>
    <mergeCell ref="F5:H5"/>
    <mergeCell ref="J5:L5"/>
    <mergeCell ref="A43:L43"/>
  </mergeCells>
  <printOptions horizontalCentered="1"/>
  <pageMargins left="0.45" right="0.45" top="0.5" bottom="0.5" header="0.3" footer="0.3"/>
  <pageSetup scale="7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R48"/>
  <sheetViews>
    <sheetView zoomScaleNormal="100" workbookViewId="0">
      <pane xSplit="1" ySplit="6" topLeftCell="B7" activePane="bottomRight" state="frozen"/>
      <selection activeCell="B9" sqref="B9"/>
      <selection pane="topRight" activeCell="B9" sqref="B9"/>
      <selection pane="bottomLeft" activeCell="B9" sqref="B9"/>
      <selection pane="bottomRight" activeCell="A34" sqref="A34"/>
    </sheetView>
  </sheetViews>
  <sheetFormatPr defaultColWidth="8.88671875" defaultRowHeight="14.4"/>
  <cols>
    <col min="1" max="1" width="34" style="13" customWidth="1"/>
    <col min="2" max="2" width="2.6640625" style="13" customWidth="1"/>
    <col min="3" max="3" width="11.6640625" style="13" bestFit="1" customWidth="1"/>
    <col min="4" max="4" width="10.6640625" style="13" bestFit="1" customWidth="1"/>
    <col min="5" max="5" width="11.6640625" style="13" bestFit="1" customWidth="1"/>
    <col min="6" max="6" width="2.6640625" style="13" customWidth="1"/>
    <col min="7" max="7" width="1.6640625" style="13" customWidth="1"/>
    <col min="8" max="8" width="13.5546875" style="13" bestFit="1" customWidth="1"/>
    <col min="9" max="9" width="2.6640625" style="13" customWidth="1"/>
    <col min="10" max="10" width="13.6640625" style="13" customWidth="1"/>
    <col min="11" max="11" width="1.88671875" style="13" bestFit="1" customWidth="1"/>
    <col min="12" max="12" width="13.88671875" style="13" customWidth="1"/>
    <col min="13" max="13" width="2.6640625" style="13" customWidth="1"/>
    <col min="14" max="14" width="15" style="13" customWidth="1"/>
    <col min="15" max="15" width="2.6640625" style="13" customWidth="1"/>
    <col min="16" max="16" width="14" style="13" customWidth="1"/>
    <col min="17" max="17" width="2.6640625" style="13" customWidth="1"/>
    <col min="18" max="18" width="10.44140625" style="13" bestFit="1" customWidth="1"/>
    <col min="19" max="16384" width="8.88671875" style="13"/>
  </cols>
  <sheetData>
    <row r="1" spans="1:16" ht="18">
      <c r="A1" s="8" t="s">
        <v>61</v>
      </c>
      <c r="B1" s="8"/>
    </row>
    <row r="2" spans="1:16" ht="18">
      <c r="A2" s="8" t="s">
        <v>53</v>
      </c>
      <c r="B2" s="8"/>
    </row>
    <row r="3" spans="1:16">
      <c r="C3" s="33">
        <v>-1</v>
      </c>
      <c r="D3" s="33">
        <v>-2</v>
      </c>
      <c r="E3" s="33">
        <v>-3</v>
      </c>
      <c r="F3" s="33"/>
      <c r="G3" s="33"/>
      <c r="H3" s="33">
        <v>-4</v>
      </c>
      <c r="I3" s="33"/>
      <c r="J3" s="33">
        <v>-5</v>
      </c>
      <c r="K3" s="33"/>
      <c r="L3" s="33">
        <v>-6</v>
      </c>
      <c r="M3" s="33"/>
      <c r="N3" s="33">
        <v>-7</v>
      </c>
      <c r="O3" s="34"/>
      <c r="P3" s="33">
        <v>-8</v>
      </c>
    </row>
    <row r="4" spans="1:16" s="7" customFormat="1" ht="15" thickBot="1">
      <c r="C4" s="118" t="s">
        <v>30</v>
      </c>
      <c r="D4" s="118"/>
      <c r="E4" s="118"/>
      <c r="F4" s="18"/>
      <c r="G4" s="108"/>
      <c r="H4" s="105" t="s">
        <v>65</v>
      </c>
      <c r="I4" s="18"/>
      <c r="J4" s="106" t="s">
        <v>59</v>
      </c>
      <c r="K4" s="107"/>
      <c r="L4" s="103" t="s">
        <v>60</v>
      </c>
      <c r="M4" s="107"/>
      <c r="N4" s="20" t="s">
        <v>68</v>
      </c>
    </row>
    <row r="5" spans="1:16" ht="84">
      <c r="C5" s="12" t="s">
        <v>28</v>
      </c>
      <c r="D5" s="12" t="s">
        <v>29</v>
      </c>
      <c r="E5" s="12" t="s">
        <v>94</v>
      </c>
      <c r="F5" s="12"/>
      <c r="G5" s="12"/>
      <c r="H5" s="12" t="s">
        <v>58</v>
      </c>
      <c r="I5" s="19"/>
      <c r="J5" s="12" t="s">
        <v>87</v>
      </c>
      <c r="K5" s="19"/>
      <c r="L5" s="12" t="s">
        <v>36</v>
      </c>
      <c r="M5" s="12"/>
      <c r="N5" s="12" t="s">
        <v>49</v>
      </c>
      <c r="O5" s="19"/>
      <c r="P5" s="14" t="s">
        <v>62</v>
      </c>
    </row>
    <row r="6" spans="1:16">
      <c r="C6" s="12"/>
      <c r="D6" s="12"/>
      <c r="E6" s="12"/>
      <c r="F6" s="12"/>
      <c r="G6" s="12"/>
      <c r="H6" s="110" t="s">
        <v>72</v>
      </c>
      <c r="I6" s="12"/>
      <c r="J6" s="12"/>
      <c r="K6" s="12"/>
      <c r="L6" s="12"/>
      <c r="M6" s="12"/>
      <c r="P6" s="32" t="s">
        <v>63</v>
      </c>
    </row>
    <row r="7" spans="1:16" ht="15" customHeight="1">
      <c r="A7" s="13" t="s">
        <v>0</v>
      </c>
      <c r="C7" s="35">
        <v>755000</v>
      </c>
      <c r="D7" s="35"/>
      <c r="E7" s="35"/>
      <c r="F7" s="35"/>
      <c r="G7" s="35"/>
      <c r="H7" s="35">
        <v>790000</v>
      </c>
      <c r="I7" s="35"/>
      <c r="J7" s="35">
        <v>827000</v>
      </c>
      <c r="K7" s="35"/>
      <c r="L7" s="35"/>
      <c r="M7" s="35"/>
      <c r="N7" s="35">
        <v>20000</v>
      </c>
      <c r="O7" s="35"/>
      <c r="P7" s="35">
        <f t="shared" ref="P7:P29" si="0">C7+D7+E7+H7+J7+L7+N7</f>
        <v>2392000</v>
      </c>
    </row>
    <row r="8" spans="1:16" ht="15" customHeight="1">
      <c r="A8" s="13" t="s">
        <v>1</v>
      </c>
      <c r="C8" s="13">
        <v>647000</v>
      </c>
      <c r="D8" s="35">
        <v>242000</v>
      </c>
      <c r="H8" s="13">
        <v>354000</v>
      </c>
      <c r="J8" s="13">
        <v>746000</v>
      </c>
      <c r="N8" s="13">
        <v>-4000</v>
      </c>
      <c r="P8" s="13">
        <f t="shared" si="0"/>
        <v>1985000</v>
      </c>
    </row>
    <row r="9" spans="1:16" ht="15" customHeight="1">
      <c r="A9" s="13" t="s">
        <v>2</v>
      </c>
      <c r="C9" s="13">
        <v>1561000</v>
      </c>
      <c r="D9" s="13">
        <v>21000</v>
      </c>
      <c r="H9" s="13">
        <v>784000</v>
      </c>
      <c r="J9" s="13">
        <v>1273000</v>
      </c>
      <c r="N9" s="13">
        <v>-16000</v>
      </c>
      <c r="P9" s="13">
        <f t="shared" si="0"/>
        <v>3623000</v>
      </c>
    </row>
    <row r="10" spans="1:16" ht="15" customHeight="1">
      <c r="A10" s="13" t="s">
        <v>3</v>
      </c>
      <c r="C10" s="13">
        <v>909000</v>
      </c>
      <c r="H10" s="13">
        <v>871000</v>
      </c>
      <c r="J10" s="13">
        <v>988000</v>
      </c>
      <c r="M10" s="19"/>
      <c r="N10" s="13">
        <v>29000</v>
      </c>
      <c r="P10" s="13">
        <f t="shared" si="0"/>
        <v>2797000</v>
      </c>
    </row>
    <row r="11" spans="1:16" ht="15" customHeight="1">
      <c r="A11" s="13" t="s">
        <v>4</v>
      </c>
      <c r="C11" s="13">
        <v>1133000</v>
      </c>
      <c r="H11" s="13">
        <v>697000</v>
      </c>
      <c r="J11" s="13">
        <v>1285000</v>
      </c>
      <c r="N11" s="13">
        <v>6000</v>
      </c>
      <c r="P11" s="13">
        <f t="shared" si="0"/>
        <v>3121000</v>
      </c>
    </row>
    <row r="12" spans="1:16" ht="15" customHeight="1">
      <c r="A12" s="13" t="s">
        <v>5</v>
      </c>
      <c r="C12" s="13">
        <v>1779000</v>
      </c>
      <c r="D12" s="13">
        <v>10000</v>
      </c>
      <c r="H12" s="13">
        <v>1098000</v>
      </c>
      <c r="J12" s="13">
        <v>1550000</v>
      </c>
      <c r="N12" s="13">
        <v>18000</v>
      </c>
      <c r="P12" s="13">
        <f t="shared" si="0"/>
        <v>4455000</v>
      </c>
    </row>
    <row r="13" spans="1:16" ht="15" customHeight="1">
      <c r="A13" s="13" t="s">
        <v>6</v>
      </c>
      <c r="C13" s="13">
        <v>2678000</v>
      </c>
      <c r="H13" s="13">
        <v>1533000</v>
      </c>
      <c r="J13" s="13">
        <v>2389000</v>
      </c>
      <c r="N13" s="13">
        <v>-21000</v>
      </c>
      <c r="P13" s="13">
        <f t="shared" si="0"/>
        <v>6579000</v>
      </c>
    </row>
    <row r="14" spans="1:16" ht="15" customHeight="1">
      <c r="A14" s="13" t="s">
        <v>7</v>
      </c>
      <c r="C14" s="13">
        <v>949000</v>
      </c>
      <c r="H14" s="13">
        <v>476000</v>
      </c>
      <c r="J14" s="13">
        <v>933000</v>
      </c>
      <c r="N14" s="13">
        <v>7000</v>
      </c>
      <c r="P14" s="13">
        <f t="shared" si="0"/>
        <v>2365000</v>
      </c>
    </row>
    <row r="15" spans="1:16" ht="15" customHeight="1">
      <c r="A15" s="13" t="s">
        <v>8</v>
      </c>
      <c r="C15" s="13">
        <v>2552000</v>
      </c>
      <c r="H15" s="13">
        <v>1539000</v>
      </c>
      <c r="J15" s="13">
        <v>2557000</v>
      </c>
      <c r="N15" s="13">
        <v>9000</v>
      </c>
      <c r="P15" s="13">
        <f t="shared" si="0"/>
        <v>6657000</v>
      </c>
    </row>
    <row r="16" spans="1:16" ht="15" customHeight="1">
      <c r="A16" s="13" t="s">
        <v>9</v>
      </c>
      <c r="C16" s="13">
        <v>1478000</v>
      </c>
      <c r="H16" s="13">
        <v>1191000</v>
      </c>
      <c r="J16" s="13">
        <v>1564000</v>
      </c>
      <c r="N16" s="13">
        <v>63000</v>
      </c>
      <c r="P16" s="13">
        <f t="shared" si="0"/>
        <v>4296000</v>
      </c>
    </row>
    <row r="17" spans="1:16" ht="15" customHeight="1">
      <c r="A17" s="13" t="s">
        <v>10</v>
      </c>
      <c r="C17" s="13">
        <v>218000</v>
      </c>
      <c r="H17" s="13">
        <v>87000</v>
      </c>
      <c r="J17" s="13">
        <v>291000</v>
      </c>
      <c r="N17" s="13">
        <v>-3000</v>
      </c>
      <c r="P17" s="13">
        <f t="shared" si="0"/>
        <v>593000</v>
      </c>
    </row>
    <row r="18" spans="1:16" ht="15" customHeight="1">
      <c r="A18" s="13" t="s">
        <v>11</v>
      </c>
      <c r="C18" s="13">
        <v>686000</v>
      </c>
      <c r="H18" s="13">
        <v>465000</v>
      </c>
      <c r="J18" s="13">
        <v>775000</v>
      </c>
      <c r="N18" s="13">
        <v>1000</v>
      </c>
      <c r="P18" s="13">
        <f t="shared" si="0"/>
        <v>1927000</v>
      </c>
    </row>
    <row r="19" spans="1:16" ht="15" customHeight="1">
      <c r="A19" s="13" t="s">
        <v>12</v>
      </c>
      <c r="C19" s="13">
        <v>2613000</v>
      </c>
      <c r="H19" s="13">
        <v>1400000</v>
      </c>
      <c r="J19" s="13">
        <v>2587000</v>
      </c>
      <c r="N19" s="13">
        <v>17000</v>
      </c>
      <c r="P19" s="13">
        <f t="shared" si="0"/>
        <v>6617000</v>
      </c>
    </row>
    <row r="20" spans="1:16" ht="15" customHeight="1">
      <c r="A20" s="13" t="s">
        <v>13</v>
      </c>
      <c r="C20" s="13">
        <v>1747000</v>
      </c>
      <c r="H20" s="13">
        <v>1162000</v>
      </c>
      <c r="J20" s="13">
        <v>1682000</v>
      </c>
      <c r="N20" s="13">
        <v>-9000</v>
      </c>
      <c r="P20" s="13">
        <f t="shared" si="0"/>
        <v>4582000</v>
      </c>
    </row>
    <row r="21" spans="1:16" ht="15" customHeight="1">
      <c r="A21" s="13" t="s">
        <v>14</v>
      </c>
      <c r="C21" s="13">
        <f>1998000-35000</f>
        <v>1963000</v>
      </c>
      <c r="H21" s="13">
        <v>1162000</v>
      </c>
      <c r="J21" s="13">
        <f>1739000-21000</f>
        <v>1718000</v>
      </c>
      <c r="M21" s="19"/>
      <c r="N21" s="13">
        <v>19000</v>
      </c>
      <c r="P21" s="13">
        <f t="shared" si="0"/>
        <v>4862000</v>
      </c>
    </row>
    <row r="22" spans="1:16" ht="15" customHeight="1">
      <c r="A22" s="13" t="s">
        <v>15</v>
      </c>
      <c r="C22" s="13">
        <v>1394000</v>
      </c>
      <c r="H22" s="13">
        <v>929000</v>
      </c>
      <c r="J22" s="13">
        <v>1455000</v>
      </c>
      <c r="N22" s="13">
        <v>24000</v>
      </c>
      <c r="P22" s="13">
        <f t="shared" si="0"/>
        <v>3802000</v>
      </c>
    </row>
    <row r="23" spans="1:16" ht="15" customHeight="1">
      <c r="A23" s="13" t="s">
        <v>16</v>
      </c>
      <c r="C23" s="13">
        <v>2553000</v>
      </c>
      <c r="D23" s="13">
        <v>76000</v>
      </c>
      <c r="H23" s="13">
        <v>1417000</v>
      </c>
      <c r="J23" s="13">
        <v>2593000</v>
      </c>
      <c r="N23" s="13">
        <v>-67000</v>
      </c>
      <c r="P23" s="13">
        <f t="shared" si="0"/>
        <v>6572000</v>
      </c>
    </row>
    <row r="24" spans="1:16" ht="15" customHeight="1">
      <c r="A24" s="13" t="s">
        <v>17</v>
      </c>
      <c r="C24" s="13">
        <v>2268000</v>
      </c>
      <c r="H24" s="13">
        <v>1046000</v>
      </c>
      <c r="J24" s="13">
        <v>2195000</v>
      </c>
      <c r="N24" s="13">
        <v>-6000</v>
      </c>
      <c r="P24" s="13">
        <f t="shared" si="0"/>
        <v>5503000</v>
      </c>
    </row>
    <row r="25" spans="1:16" ht="15" customHeight="1">
      <c r="A25" s="13" t="s">
        <v>18</v>
      </c>
      <c r="C25" s="13">
        <v>2100000</v>
      </c>
      <c r="D25" s="13">
        <v>107000</v>
      </c>
      <c r="H25" s="13">
        <v>1220000</v>
      </c>
      <c r="J25" s="13">
        <v>1886000</v>
      </c>
      <c r="N25" s="13">
        <v>-27000</v>
      </c>
      <c r="P25" s="13">
        <f t="shared" si="0"/>
        <v>5286000</v>
      </c>
    </row>
    <row r="26" spans="1:16" ht="15" customHeight="1">
      <c r="A26" s="13" t="s">
        <v>19</v>
      </c>
      <c r="C26" s="13">
        <v>2023000</v>
      </c>
      <c r="D26" s="13">
        <v>154000</v>
      </c>
      <c r="H26" s="13">
        <v>436000</v>
      </c>
      <c r="J26" s="13">
        <v>1977000</v>
      </c>
      <c r="N26" s="13">
        <v>-41000</v>
      </c>
      <c r="P26" s="13">
        <f t="shared" si="0"/>
        <v>4549000</v>
      </c>
    </row>
    <row r="27" spans="1:16" ht="15" customHeight="1">
      <c r="A27" s="13" t="s">
        <v>20</v>
      </c>
      <c r="C27" s="13">
        <v>969000</v>
      </c>
      <c r="D27" s="13">
        <v>280000</v>
      </c>
      <c r="H27" s="13">
        <v>929000</v>
      </c>
      <c r="J27" s="13">
        <v>985000</v>
      </c>
      <c r="N27" s="13">
        <v>-9000</v>
      </c>
      <c r="P27" s="13">
        <f t="shared" si="0"/>
        <v>3154000</v>
      </c>
    </row>
    <row r="28" spans="1:16" ht="15" customHeight="1">
      <c r="A28" s="13" t="s">
        <v>21</v>
      </c>
      <c r="C28" s="13">
        <v>810000</v>
      </c>
      <c r="H28" s="13">
        <v>511000</v>
      </c>
      <c r="J28" s="13">
        <v>777000</v>
      </c>
      <c r="N28" s="13">
        <v>-29000</v>
      </c>
      <c r="P28" s="13">
        <f t="shared" si="0"/>
        <v>2069000</v>
      </c>
    </row>
    <row r="29" spans="1:16" ht="15" customHeight="1">
      <c r="A29" s="13" t="s">
        <v>22</v>
      </c>
      <c r="C29" s="13">
        <v>780000</v>
      </c>
      <c r="H29" s="13">
        <v>581000</v>
      </c>
      <c r="J29" s="13">
        <v>672000</v>
      </c>
      <c r="N29" s="13">
        <v>19000</v>
      </c>
      <c r="P29" s="13">
        <f t="shared" si="0"/>
        <v>2052000</v>
      </c>
    </row>
    <row r="30" spans="1:16" ht="6" customHeight="1"/>
    <row r="31" spans="1:16" ht="15" customHeight="1">
      <c r="A31" s="5" t="s">
        <v>23</v>
      </c>
      <c r="B31" s="5"/>
      <c r="C31" s="10">
        <f>SUM(C7:C29)</f>
        <v>34565000</v>
      </c>
      <c r="D31" s="10">
        <f>SUM(D7:D29)</f>
        <v>890000</v>
      </c>
      <c r="E31" s="10">
        <f>SUM(E7:E29)</f>
        <v>0</v>
      </c>
      <c r="F31" s="10"/>
      <c r="G31" s="10"/>
      <c r="H31" s="10">
        <f>SUM(H7:H29)</f>
        <v>20678000</v>
      </c>
      <c r="I31" s="10"/>
      <c r="J31" s="10">
        <f>SUM(J7:J29)</f>
        <v>33705000</v>
      </c>
      <c r="K31" s="10"/>
      <c r="L31" s="10">
        <f>SUM(L7:L29)</f>
        <v>0</v>
      </c>
      <c r="M31" s="10"/>
      <c r="N31" s="10">
        <f>SUM(N7:N29)</f>
        <v>0</v>
      </c>
      <c r="O31" s="10"/>
      <c r="P31" s="10">
        <f>SUM(P7:P29)</f>
        <v>89838000</v>
      </c>
    </row>
    <row r="32" spans="1:16" ht="6" customHeight="1"/>
    <row r="33" spans="1:18" ht="15" customHeight="1">
      <c r="A33" s="13" t="s">
        <v>24</v>
      </c>
      <c r="C33" s="13">
        <v>480000</v>
      </c>
      <c r="J33" s="13">
        <v>1280000</v>
      </c>
      <c r="P33" s="13">
        <f t="shared" ref="P33:P38" si="1">C33+D33+E33+H33+J33+L33+N33</f>
        <v>1760000</v>
      </c>
      <c r="R33" s="104"/>
    </row>
    <row r="34" spans="1:18" ht="15" customHeight="1">
      <c r="A34" s="13" t="s">
        <v>83</v>
      </c>
      <c r="N34" s="6"/>
      <c r="P34" s="13">
        <f t="shared" si="1"/>
        <v>0</v>
      </c>
    </row>
    <row r="35" spans="1:18" ht="15" customHeight="1">
      <c r="A35" s="13" t="s">
        <v>42</v>
      </c>
      <c r="C35" s="13">
        <v>35000</v>
      </c>
      <c r="J35" s="13">
        <v>21000</v>
      </c>
      <c r="P35" s="13">
        <f t="shared" si="1"/>
        <v>56000</v>
      </c>
    </row>
    <row r="36" spans="1:18" ht="15" customHeight="1">
      <c r="A36" s="13" t="s">
        <v>25</v>
      </c>
      <c r="P36" s="13">
        <f t="shared" si="1"/>
        <v>0</v>
      </c>
    </row>
    <row r="37" spans="1:18" ht="15" customHeight="1">
      <c r="A37" s="13" t="s">
        <v>26</v>
      </c>
      <c r="E37" s="13">
        <v>7000000</v>
      </c>
      <c r="F37" s="19">
        <v>1</v>
      </c>
      <c r="J37" s="13">
        <v>34546000</v>
      </c>
      <c r="K37" s="19">
        <v>2</v>
      </c>
      <c r="L37" s="13">
        <f>7010000+196000</f>
        <v>7206000</v>
      </c>
      <c r="M37" s="19"/>
      <c r="N37" s="19"/>
      <c r="O37" s="19"/>
      <c r="P37" s="13">
        <f>C37+D37+E37+H37+J37+L37+N37</f>
        <v>48752000</v>
      </c>
    </row>
    <row r="38" spans="1:18" ht="15" customHeight="1">
      <c r="A38" s="13" t="s">
        <v>33</v>
      </c>
      <c r="E38" s="13">
        <f>7865000</f>
        <v>7865000</v>
      </c>
      <c r="P38" s="13">
        <f t="shared" si="1"/>
        <v>7865000</v>
      </c>
    </row>
    <row r="39" spans="1:18" ht="9" customHeight="1"/>
    <row r="40" spans="1:18" ht="15" customHeight="1" thickBot="1">
      <c r="A40" s="9" t="s">
        <v>27</v>
      </c>
      <c r="B40" s="9"/>
      <c r="C40" s="9">
        <f>SUM(C31:C39)</f>
        <v>35080000</v>
      </c>
      <c r="D40" s="9">
        <f>SUM(D31:D39)</f>
        <v>890000</v>
      </c>
      <c r="E40" s="9">
        <f>SUM(E31:E39)</f>
        <v>14865000</v>
      </c>
      <c r="F40" s="9"/>
      <c r="G40" s="9"/>
      <c r="H40" s="9">
        <f>SUM(H31:H39)</f>
        <v>20678000</v>
      </c>
      <c r="I40" s="9"/>
      <c r="J40" s="9">
        <f>SUM(J31:J39)</f>
        <v>69552000</v>
      </c>
      <c r="K40" s="9"/>
      <c r="L40" s="9">
        <f>SUM(L31:L39)</f>
        <v>7206000</v>
      </c>
      <c r="M40" s="9"/>
      <c r="N40" s="9">
        <f>SUM(N31:N39)</f>
        <v>0</v>
      </c>
      <c r="O40" s="9"/>
      <c r="P40" s="9">
        <f>SUM(P31:P39)</f>
        <v>148271000</v>
      </c>
    </row>
    <row r="41" spans="1:18" ht="9" customHeight="1">
      <c r="A41" s="22"/>
      <c r="B41" s="22"/>
      <c r="C41" s="29"/>
      <c r="D41" s="29"/>
      <c r="E41" s="29"/>
      <c r="F41" s="29"/>
      <c r="G41" s="29"/>
      <c r="H41" s="29"/>
      <c r="I41" s="29"/>
      <c r="J41" s="29"/>
      <c r="K41" s="29"/>
      <c r="L41" s="29"/>
      <c r="M41" s="29"/>
      <c r="N41" s="29"/>
      <c r="O41" s="29"/>
      <c r="P41" s="29"/>
    </row>
    <row r="42" spans="1:18" ht="15" customHeight="1">
      <c r="A42" s="117" t="s">
        <v>70</v>
      </c>
      <c r="B42" s="117"/>
      <c r="C42" s="117"/>
      <c r="D42" s="117"/>
      <c r="E42" s="117"/>
      <c r="F42" s="117"/>
      <c r="G42" s="117"/>
      <c r="H42" s="117"/>
      <c r="I42" s="117"/>
      <c r="J42" s="117"/>
      <c r="K42" s="117"/>
      <c r="L42" s="117"/>
      <c r="M42" s="117"/>
      <c r="N42" s="117"/>
      <c r="O42" s="117"/>
      <c r="P42" s="117"/>
    </row>
    <row r="43" spans="1:18" ht="15" customHeight="1">
      <c r="A43" s="13" t="s">
        <v>71</v>
      </c>
      <c r="J43" s="34"/>
      <c r="K43" s="34"/>
      <c r="L43" s="34"/>
      <c r="M43" s="34"/>
      <c r="N43" s="34"/>
      <c r="O43" s="34"/>
      <c r="P43" s="44"/>
    </row>
    <row r="44" spans="1:18">
      <c r="P44" s="2"/>
    </row>
    <row r="45" spans="1:18">
      <c r="P45" s="2"/>
    </row>
    <row r="46" spans="1:18">
      <c r="P46" s="2"/>
    </row>
    <row r="47" spans="1:18">
      <c r="P47" s="2"/>
    </row>
    <row r="48" spans="1:18">
      <c r="P48" s="2"/>
    </row>
  </sheetData>
  <mergeCells count="2">
    <mergeCell ref="C4:E4"/>
    <mergeCell ref="A42:P42"/>
  </mergeCells>
  <printOptions horizontalCentered="1"/>
  <pageMargins left="0.45" right="0.45" top="0.5" bottom="0.5" header="0.3" footer="0.3"/>
  <pageSetup paperSize="5" scale="77"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S50"/>
  <sheetViews>
    <sheetView workbookViewId="0">
      <pane xSplit="1" ySplit="6" topLeftCell="B7" activePane="bottomRight" state="frozen"/>
      <selection pane="topRight" activeCell="B1" sqref="B1"/>
      <selection pane="bottomLeft" activeCell="A7" sqref="A7"/>
      <selection pane="bottomRight" activeCell="J47" sqref="J47"/>
    </sheetView>
  </sheetViews>
  <sheetFormatPr defaultColWidth="8.88671875" defaultRowHeight="14.4"/>
  <cols>
    <col min="1" max="1" width="33.44140625" style="37" customWidth="1"/>
    <col min="2" max="2" width="8.77734375" style="37" customWidth="1"/>
    <col min="3" max="3" width="1.33203125" style="37" customWidth="1"/>
    <col min="4" max="4" width="7.77734375" style="37" customWidth="1"/>
    <col min="5" max="5" width="0.88671875" style="37" customWidth="1"/>
    <col min="6" max="6" width="8.77734375" style="37" customWidth="1"/>
    <col min="7" max="7" width="1.77734375" style="37" customWidth="1"/>
    <col min="8" max="8" width="8.77734375" style="37" customWidth="1"/>
    <col min="9" max="9" width="1.77734375" style="37" customWidth="1"/>
    <col min="10" max="10" width="15" style="37" customWidth="1"/>
    <col min="11" max="11" width="14.6640625" style="37" customWidth="1"/>
    <col min="12" max="12" width="16.5546875" style="37" customWidth="1"/>
    <col min="13" max="13" width="17.6640625" style="37" customWidth="1"/>
    <col min="14" max="14" width="12.6640625" style="37" customWidth="1"/>
    <col min="15" max="15" width="15.33203125" style="37" customWidth="1"/>
    <col min="16" max="16" width="14.5546875" style="37" customWidth="1"/>
    <col min="17" max="17" width="1.33203125" style="37" customWidth="1"/>
    <col min="18" max="18" width="13.6640625" style="37" customWidth="1"/>
    <col min="19" max="19" width="10.44140625" style="37" bestFit="1" customWidth="1"/>
    <col min="20" max="16384" width="8.88671875" style="37"/>
  </cols>
  <sheetData>
    <row r="1" spans="1:19" ht="18">
      <c r="A1" s="8" t="s">
        <v>55</v>
      </c>
      <c r="B1" s="8"/>
      <c r="C1" s="8"/>
    </row>
    <row r="2" spans="1:19" ht="18">
      <c r="A2" s="8" t="s">
        <v>53</v>
      </c>
      <c r="B2" s="8"/>
      <c r="C2" s="8"/>
    </row>
    <row r="3" spans="1:19" ht="18">
      <c r="A3" s="47" t="s">
        <v>34</v>
      </c>
      <c r="B3" s="8"/>
      <c r="C3" s="8"/>
    </row>
    <row r="4" spans="1:19" ht="27" customHeight="1">
      <c r="D4" s="13"/>
      <c r="E4" s="13"/>
      <c r="F4" s="13"/>
      <c r="G4" s="13"/>
      <c r="H4" s="121" t="s">
        <v>82</v>
      </c>
      <c r="I4" s="112"/>
      <c r="J4" s="33">
        <v>-1</v>
      </c>
      <c r="K4" s="33">
        <v>-2</v>
      </c>
      <c r="L4" s="33">
        <v>-3</v>
      </c>
      <c r="M4" s="33">
        <v>-4</v>
      </c>
      <c r="N4" s="33">
        <v>-5</v>
      </c>
      <c r="O4" s="33">
        <v>-6</v>
      </c>
      <c r="P4" s="33">
        <v>-7</v>
      </c>
      <c r="R4" s="33">
        <v>-8</v>
      </c>
    </row>
    <row r="5" spans="1:19" ht="15" thickBot="1">
      <c r="B5" s="120" t="s">
        <v>81</v>
      </c>
      <c r="C5" s="120"/>
      <c r="D5" s="120"/>
      <c r="E5" s="120"/>
      <c r="F5" s="120"/>
      <c r="G5" s="13"/>
      <c r="H5" s="116"/>
      <c r="I5" s="112"/>
      <c r="J5" s="38"/>
      <c r="K5" s="21"/>
      <c r="L5" s="119" t="s">
        <v>45</v>
      </c>
      <c r="M5" s="119"/>
      <c r="N5" s="119"/>
      <c r="O5" s="119"/>
      <c r="P5" s="21"/>
    </row>
    <row r="6" spans="1:19" ht="88.2">
      <c r="B6" s="45" t="s">
        <v>39</v>
      </c>
      <c r="C6" s="45"/>
      <c r="D6" s="26" t="s">
        <v>40</v>
      </c>
      <c r="E6" s="26"/>
      <c r="F6" s="26" t="s">
        <v>80</v>
      </c>
      <c r="G6" s="26"/>
      <c r="H6" s="26" t="s">
        <v>84</v>
      </c>
      <c r="I6" s="26"/>
      <c r="J6" s="1" t="s">
        <v>41</v>
      </c>
      <c r="K6" s="1" t="s">
        <v>46</v>
      </c>
      <c r="L6" s="15" t="s">
        <v>47</v>
      </c>
      <c r="M6" s="1" t="s">
        <v>69</v>
      </c>
      <c r="N6" s="1" t="s">
        <v>48</v>
      </c>
      <c r="O6" s="15" t="s">
        <v>43</v>
      </c>
      <c r="P6" s="16" t="s">
        <v>67</v>
      </c>
      <c r="R6" s="27" t="s">
        <v>44</v>
      </c>
    </row>
    <row r="7" spans="1:19">
      <c r="D7" s="30"/>
      <c r="E7" s="30"/>
      <c r="F7" s="30"/>
      <c r="G7" s="30"/>
      <c r="H7" s="30"/>
      <c r="I7" s="30"/>
      <c r="J7" s="31"/>
      <c r="K7" s="1"/>
      <c r="L7" s="1"/>
      <c r="M7" s="1"/>
      <c r="N7" s="1"/>
      <c r="O7" s="32"/>
      <c r="P7" s="32" t="s">
        <v>31</v>
      </c>
      <c r="R7" s="24" t="s">
        <v>32</v>
      </c>
    </row>
    <row r="8" spans="1:19" ht="9" customHeight="1">
      <c r="D8" s="30"/>
      <c r="E8" s="30"/>
      <c r="F8" s="30"/>
      <c r="G8" s="30"/>
      <c r="H8" s="30"/>
      <c r="I8" s="30"/>
      <c r="J8" s="31"/>
      <c r="K8" s="1"/>
      <c r="L8" s="1"/>
      <c r="M8" s="1"/>
      <c r="N8" s="1"/>
      <c r="O8" s="15"/>
      <c r="P8" s="16"/>
      <c r="R8" s="39"/>
    </row>
    <row r="9" spans="1:19" ht="15" customHeight="1">
      <c r="A9" s="35" t="s">
        <v>0</v>
      </c>
      <c r="B9" s="13">
        <v>7526</v>
      </c>
      <c r="C9" s="13"/>
      <c r="D9" s="50">
        <v>136</v>
      </c>
      <c r="E9" s="50"/>
      <c r="F9" s="50">
        <f>B9+D9</f>
        <v>7662</v>
      </c>
      <c r="G9" s="50"/>
      <c r="H9" s="13">
        <v>182.522222</v>
      </c>
      <c r="I9" s="13"/>
      <c r="J9" s="35">
        <v>49499800</v>
      </c>
      <c r="K9" s="35">
        <v>-17005400</v>
      </c>
      <c r="L9" s="35">
        <v>-248000</v>
      </c>
      <c r="M9" s="35">
        <v>242000</v>
      </c>
      <c r="N9" s="35">
        <v>817000</v>
      </c>
      <c r="O9" s="35">
        <v>-169000</v>
      </c>
      <c r="P9" s="35">
        <f>SUM(J9:O9)</f>
        <v>33136400</v>
      </c>
      <c r="R9" s="40">
        <f>K9+O9</f>
        <v>-17174400</v>
      </c>
      <c r="S9" s="13"/>
    </row>
    <row r="10" spans="1:19" ht="15" customHeight="1">
      <c r="A10" s="13" t="s">
        <v>1</v>
      </c>
      <c r="B10" s="13">
        <v>5500</v>
      </c>
      <c r="C10" s="13"/>
      <c r="D10" s="50">
        <v>61</v>
      </c>
      <c r="E10" s="50"/>
      <c r="F10" s="50">
        <f t="shared" ref="F10:F31" si="0">B10+D10</f>
        <v>5561</v>
      </c>
      <c r="G10" s="50"/>
      <c r="H10" s="13">
        <v>26.3</v>
      </c>
      <c r="I10" s="13"/>
      <c r="J10" s="13">
        <v>34224000</v>
      </c>
      <c r="K10" s="13">
        <v>-9162000</v>
      </c>
      <c r="L10" s="13">
        <v>348000</v>
      </c>
      <c r="M10" s="13">
        <v>27000</v>
      </c>
      <c r="N10" s="13">
        <v>370000</v>
      </c>
      <c r="O10" s="13">
        <v>-63000</v>
      </c>
      <c r="P10" s="13">
        <f>SUM(J10:O10)</f>
        <v>25744000</v>
      </c>
      <c r="R10" s="40">
        <f t="shared" ref="R10:R30" si="1">K10+O10</f>
        <v>-9225000</v>
      </c>
      <c r="S10" s="13"/>
    </row>
    <row r="11" spans="1:19" ht="15" customHeight="1">
      <c r="A11" s="13" t="s">
        <v>2</v>
      </c>
      <c r="B11" s="13">
        <v>15000</v>
      </c>
      <c r="C11" s="13"/>
      <c r="D11" s="50">
        <v>135</v>
      </c>
      <c r="E11" s="50"/>
      <c r="F11" s="50">
        <f t="shared" si="0"/>
        <v>15135</v>
      </c>
      <c r="G11" s="50"/>
      <c r="H11" s="13">
        <v>808.75833299999999</v>
      </c>
      <c r="I11" s="13"/>
      <c r="J11" s="13">
        <v>99354000</v>
      </c>
      <c r="K11" s="13">
        <v>-22332000</v>
      </c>
      <c r="L11" s="13">
        <v>-310000</v>
      </c>
      <c r="M11" s="13">
        <v>797000</v>
      </c>
      <c r="N11" s="13">
        <v>791000</v>
      </c>
      <c r="O11" s="13">
        <v>-132000</v>
      </c>
      <c r="P11" s="13">
        <f t="shared" ref="P11:P31" si="2">SUM(J11:O11)</f>
        <v>78168000</v>
      </c>
      <c r="R11" s="40">
        <f t="shared" si="1"/>
        <v>-22464000</v>
      </c>
      <c r="S11" s="13"/>
    </row>
    <row r="12" spans="1:19" ht="15" customHeight="1">
      <c r="A12" s="13" t="s">
        <v>3</v>
      </c>
      <c r="B12" s="13">
        <v>10390</v>
      </c>
      <c r="C12" s="13"/>
      <c r="D12" s="50">
        <v>150</v>
      </c>
      <c r="E12" s="50"/>
      <c r="F12" s="50">
        <f t="shared" si="0"/>
        <v>10540</v>
      </c>
      <c r="G12" s="50"/>
      <c r="H12" s="13">
        <v>96.275000000000006</v>
      </c>
      <c r="I12" s="13"/>
      <c r="J12" s="13">
        <v>74270000</v>
      </c>
      <c r="K12" s="13">
        <v>-28840500</v>
      </c>
      <c r="L12" s="13">
        <v>-687000</v>
      </c>
      <c r="M12" s="13">
        <v>127000</v>
      </c>
      <c r="N12" s="13">
        <v>1020000</v>
      </c>
      <c r="O12" s="13">
        <v>-193000</v>
      </c>
      <c r="P12" s="13">
        <f t="shared" si="2"/>
        <v>45696500</v>
      </c>
      <c r="R12" s="40">
        <f t="shared" si="1"/>
        <v>-29033500</v>
      </c>
      <c r="S12" s="13"/>
    </row>
    <row r="13" spans="1:19" ht="15" customHeight="1">
      <c r="A13" s="13" t="s">
        <v>4</v>
      </c>
      <c r="B13" s="13">
        <v>12114</v>
      </c>
      <c r="C13" s="13"/>
      <c r="D13" s="50">
        <v>120</v>
      </c>
      <c r="E13" s="50"/>
      <c r="F13" s="50">
        <f t="shared" si="0"/>
        <v>12234</v>
      </c>
      <c r="G13" s="50"/>
      <c r="H13" s="13">
        <v>1082.311111</v>
      </c>
      <c r="I13" s="13"/>
      <c r="J13" s="13">
        <v>100748500</v>
      </c>
      <c r="K13" s="13">
        <v>-22510800</v>
      </c>
      <c r="L13" s="13">
        <v>-1083000</v>
      </c>
      <c r="M13" s="13">
        <v>-549000</v>
      </c>
      <c r="N13" s="13">
        <v>750000</v>
      </c>
      <c r="O13" s="13">
        <v>-137000</v>
      </c>
      <c r="P13" s="13">
        <f t="shared" si="2"/>
        <v>77218700</v>
      </c>
      <c r="R13" s="40">
        <f t="shared" si="1"/>
        <v>-22647800</v>
      </c>
      <c r="S13" s="13"/>
    </row>
    <row r="14" spans="1:19" ht="15" customHeight="1">
      <c r="A14" s="13" t="s">
        <v>5</v>
      </c>
      <c r="B14" s="13">
        <v>18829</v>
      </c>
      <c r="C14" s="13"/>
      <c r="D14" s="50">
        <v>189</v>
      </c>
      <c r="E14" s="50"/>
      <c r="F14" s="50">
        <f t="shared" si="0"/>
        <v>19018</v>
      </c>
      <c r="G14" s="50"/>
      <c r="H14" s="13">
        <v>723.52499999999998</v>
      </c>
      <c r="I14" s="13"/>
      <c r="J14" s="13">
        <v>127430500</v>
      </c>
      <c r="K14" s="13">
        <v>-37793200</v>
      </c>
      <c r="L14" s="13">
        <v>32000</v>
      </c>
      <c r="M14" s="13">
        <v>1102000</v>
      </c>
      <c r="N14" s="13">
        <v>1163000</v>
      </c>
      <c r="O14" s="13">
        <v>-225000</v>
      </c>
      <c r="P14" s="13">
        <f t="shared" si="2"/>
        <v>91709300</v>
      </c>
      <c r="R14" s="40">
        <f t="shared" si="1"/>
        <v>-38018200</v>
      </c>
      <c r="S14" s="13"/>
    </row>
    <row r="15" spans="1:19" ht="15" customHeight="1">
      <c r="A15" s="13" t="s">
        <v>6</v>
      </c>
      <c r="B15" s="13">
        <v>28452</v>
      </c>
      <c r="C15" s="13"/>
      <c r="D15" s="50">
        <v>264</v>
      </c>
      <c r="E15" s="50"/>
      <c r="F15" s="50">
        <f t="shared" si="0"/>
        <v>28716</v>
      </c>
      <c r="G15" s="50"/>
      <c r="H15" s="13">
        <v>1714.3916670000001</v>
      </c>
      <c r="I15" s="13"/>
      <c r="J15" s="13">
        <v>212739900</v>
      </c>
      <c r="K15" s="13">
        <v>-50234600</v>
      </c>
      <c r="L15" s="13">
        <v>-412000</v>
      </c>
      <c r="M15" s="13">
        <v>3956000</v>
      </c>
      <c r="N15" s="13">
        <v>1728000</v>
      </c>
      <c r="O15" s="13">
        <v>-268000</v>
      </c>
      <c r="P15" s="13">
        <f t="shared" si="2"/>
        <v>167509300</v>
      </c>
      <c r="R15" s="40">
        <f t="shared" si="1"/>
        <v>-50502600</v>
      </c>
      <c r="S15" s="13"/>
    </row>
    <row r="16" spans="1:19" ht="15" customHeight="1">
      <c r="A16" s="13" t="s">
        <v>7</v>
      </c>
      <c r="B16" s="13">
        <v>7483</v>
      </c>
      <c r="C16" s="13"/>
      <c r="D16" s="50">
        <v>82</v>
      </c>
      <c r="E16" s="50"/>
      <c r="F16" s="50">
        <f t="shared" si="0"/>
        <v>7565</v>
      </c>
      <c r="G16" s="50"/>
      <c r="H16" s="13">
        <v>525.89166699999998</v>
      </c>
      <c r="I16" s="13"/>
      <c r="J16" s="13">
        <v>54543400</v>
      </c>
      <c r="K16" s="13">
        <v>-13482300</v>
      </c>
      <c r="L16" s="13">
        <v>-100000</v>
      </c>
      <c r="M16" s="13">
        <v>1903000</v>
      </c>
      <c r="N16" s="13">
        <v>482000</v>
      </c>
      <c r="O16" s="13">
        <v>-97000</v>
      </c>
      <c r="P16" s="13">
        <f t="shared" si="2"/>
        <v>43249100</v>
      </c>
      <c r="R16" s="40">
        <f t="shared" si="1"/>
        <v>-13579300</v>
      </c>
      <c r="S16" s="13"/>
    </row>
    <row r="17" spans="1:19" ht="15" customHeight="1">
      <c r="A17" s="13" t="s">
        <v>8</v>
      </c>
      <c r="B17" s="13">
        <v>28427</v>
      </c>
      <c r="C17" s="13"/>
      <c r="D17" s="50">
        <v>265</v>
      </c>
      <c r="E17" s="50"/>
      <c r="F17" s="50">
        <f t="shared" si="0"/>
        <v>28692</v>
      </c>
      <c r="G17" s="50"/>
      <c r="H17" s="13">
        <v>1585.958333</v>
      </c>
      <c r="I17" s="13"/>
      <c r="J17" s="13">
        <v>234108000</v>
      </c>
      <c r="K17" s="13">
        <v>-52692400</v>
      </c>
      <c r="L17" s="13">
        <v>147000</v>
      </c>
      <c r="M17" s="13">
        <v>1029000</v>
      </c>
      <c r="N17" s="13">
        <v>1716000</v>
      </c>
      <c r="O17" s="13">
        <v>-299000</v>
      </c>
      <c r="P17" s="13">
        <f t="shared" si="2"/>
        <v>184008600</v>
      </c>
      <c r="R17" s="40">
        <f t="shared" si="1"/>
        <v>-52991400</v>
      </c>
      <c r="S17" s="13"/>
    </row>
    <row r="18" spans="1:19" ht="15" customHeight="1">
      <c r="A18" s="13" t="s">
        <v>9</v>
      </c>
      <c r="B18" s="13">
        <v>17581</v>
      </c>
      <c r="C18" s="13"/>
      <c r="D18" s="50">
        <v>205</v>
      </c>
      <c r="E18" s="50"/>
      <c r="F18" s="50">
        <f t="shared" si="0"/>
        <v>17786</v>
      </c>
      <c r="G18" s="50"/>
      <c r="H18" s="13">
        <v>949.94722200000001</v>
      </c>
      <c r="I18" s="13"/>
      <c r="J18" s="13">
        <v>142623700</v>
      </c>
      <c r="K18" s="13">
        <v>-45132300</v>
      </c>
      <c r="L18" s="13">
        <v>-1599000</v>
      </c>
      <c r="M18" s="13">
        <v>2728000</v>
      </c>
      <c r="N18" s="13">
        <v>1322000</v>
      </c>
      <c r="O18" s="13">
        <v>-287000</v>
      </c>
      <c r="P18" s="13">
        <f t="shared" si="2"/>
        <v>99655400</v>
      </c>
      <c r="R18" s="40">
        <f t="shared" si="1"/>
        <v>-45419300</v>
      </c>
      <c r="S18" s="13"/>
    </row>
    <row r="19" spans="1:19" ht="15" customHeight="1">
      <c r="A19" s="13" t="s">
        <v>10</v>
      </c>
      <c r="B19" s="13">
        <v>1391</v>
      </c>
      <c r="C19" s="13"/>
      <c r="D19" s="50">
        <v>15</v>
      </c>
      <c r="E19" s="50"/>
      <c r="F19" s="50">
        <f t="shared" si="0"/>
        <v>1406</v>
      </c>
      <c r="G19" s="50"/>
      <c r="H19" s="13">
        <v>160.86666700000001</v>
      </c>
      <c r="I19" s="13"/>
      <c r="J19" s="13">
        <v>10286100</v>
      </c>
      <c r="K19" s="13">
        <v>-1950900</v>
      </c>
      <c r="L19" s="13">
        <v>813000</v>
      </c>
      <c r="M19" s="13">
        <v>59000</v>
      </c>
      <c r="N19" s="13">
        <v>80000</v>
      </c>
      <c r="O19" s="13">
        <v>-13000</v>
      </c>
      <c r="P19" s="13">
        <f t="shared" si="2"/>
        <v>9274200</v>
      </c>
      <c r="R19" s="40">
        <f t="shared" si="1"/>
        <v>-1963900</v>
      </c>
      <c r="S19" s="13"/>
    </row>
    <row r="20" spans="1:19" ht="15" customHeight="1">
      <c r="A20" s="13" t="s">
        <v>11</v>
      </c>
      <c r="B20" s="13">
        <v>5519</v>
      </c>
      <c r="C20" s="13"/>
      <c r="D20" s="50">
        <v>80</v>
      </c>
      <c r="E20" s="50"/>
      <c r="F20" s="50">
        <f t="shared" si="0"/>
        <v>5599</v>
      </c>
      <c r="G20" s="50"/>
      <c r="H20" s="13">
        <v>262.97500000000002</v>
      </c>
      <c r="I20" s="13"/>
      <c r="J20" s="13">
        <v>33980100</v>
      </c>
      <c r="K20" s="13">
        <v>-10349500</v>
      </c>
      <c r="L20" s="13">
        <v>-177000</v>
      </c>
      <c r="M20" s="13">
        <v>483000</v>
      </c>
      <c r="N20" s="13">
        <v>463000</v>
      </c>
      <c r="O20" s="13">
        <v>-88000</v>
      </c>
      <c r="P20" s="13">
        <f t="shared" si="2"/>
        <v>24311600</v>
      </c>
      <c r="R20" s="40">
        <f t="shared" si="1"/>
        <v>-10437500</v>
      </c>
      <c r="S20" s="13"/>
    </row>
    <row r="21" spans="1:19" ht="15" customHeight="1">
      <c r="A21" s="13" t="s">
        <v>12</v>
      </c>
      <c r="B21" s="13">
        <v>26687</v>
      </c>
      <c r="C21" s="13"/>
      <c r="D21" s="50">
        <v>241</v>
      </c>
      <c r="E21" s="50"/>
      <c r="F21" s="50">
        <f t="shared" si="0"/>
        <v>26928</v>
      </c>
      <c r="G21" s="50"/>
      <c r="H21" s="13">
        <v>2263.4250000000002</v>
      </c>
      <c r="I21" s="13"/>
      <c r="J21" s="13">
        <v>224094700</v>
      </c>
      <c r="K21" s="13">
        <v>-55032800</v>
      </c>
      <c r="L21" s="13">
        <v>1257000</v>
      </c>
      <c r="M21" s="13">
        <v>1940000</v>
      </c>
      <c r="N21" s="13">
        <v>1583000</v>
      </c>
      <c r="O21" s="13">
        <v>-281000</v>
      </c>
      <c r="P21" s="13">
        <f t="shared" si="2"/>
        <v>173560900</v>
      </c>
      <c r="R21" s="40">
        <f t="shared" si="1"/>
        <v>-55313800</v>
      </c>
      <c r="S21" s="13"/>
    </row>
    <row r="22" spans="1:19" ht="15" customHeight="1">
      <c r="A22" s="13" t="s">
        <v>13</v>
      </c>
      <c r="B22" s="13">
        <v>18294</v>
      </c>
      <c r="C22" s="13"/>
      <c r="D22" s="50">
        <v>200</v>
      </c>
      <c r="E22" s="50"/>
      <c r="F22" s="50">
        <f t="shared" si="0"/>
        <v>18494</v>
      </c>
      <c r="G22" s="50"/>
      <c r="H22" s="13">
        <v>665.63888899999995</v>
      </c>
      <c r="I22" s="13"/>
      <c r="J22" s="13">
        <v>148151700</v>
      </c>
      <c r="K22" s="13">
        <v>-31158200</v>
      </c>
      <c r="L22" s="13">
        <v>443000</v>
      </c>
      <c r="M22" s="13">
        <v>502000</v>
      </c>
      <c r="N22" s="13">
        <v>1243000</v>
      </c>
      <c r="O22" s="13">
        <v>-210000</v>
      </c>
      <c r="P22" s="13">
        <f t="shared" si="2"/>
        <v>118971500</v>
      </c>
      <c r="R22" s="40">
        <f t="shared" si="1"/>
        <v>-31368200</v>
      </c>
      <c r="S22" s="13"/>
    </row>
    <row r="23" spans="1:19" ht="15" customHeight="1">
      <c r="A23" s="13" t="s">
        <v>14</v>
      </c>
      <c r="B23" s="13">
        <v>22545</v>
      </c>
      <c r="C23" s="13"/>
      <c r="D23" s="50">
        <v>200</v>
      </c>
      <c r="E23" s="50"/>
      <c r="F23" s="50">
        <f t="shared" si="0"/>
        <v>22745</v>
      </c>
      <c r="G23" s="50"/>
      <c r="H23" s="13">
        <v>460.96666699999997</v>
      </c>
      <c r="I23" s="13"/>
      <c r="J23" s="13">
        <v>160932400</v>
      </c>
      <c r="K23" s="13">
        <v>-43489700</v>
      </c>
      <c r="L23" s="13">
        <v>-470000</v>
      </c>
      <c r="M23" s="13">
        <v>554000</v>
      </c>
      <c r="N23" s="13">
        <v>1292000</v>
      </c>
      <c r="O23" s="13">
        <v>-238000</v>
      </c>
      <c r="P23" s="13">
        <f t="shared" si="2"/>
        <v>118580700</v>
      </c>
      <c r="R23" s="40">
        <f t="shared" si="1"/>
        <v>-43727700</v>
      </c>
      <c r="S23" s="13"/>
    </row>
    <row r="24" spans="1:19" ht="15" customHeight="1">
      <c r="A24" s="13" t="s">
        <v>15</v>
      </c>
      <c r="B24" s="13">
        <v>15054</v>
      </c>
      <c r="C24" s="13"/>
      <c r="D24" s="50">
        <v>160</v>
      </c>
      <c r="E24" s="50"/>
      <c r="F24" s="50">
        <f t="shared" si="0"/>
        <v>15214</v>
      </c>
      <c r="G24" s="50"/>
      <c r="H24" s="13">
        <v>1024.9944439999999</v>
      </c>
      <c r="I24" s="13"/>
      <c r="J24" s="13">
        <v>120249100</v>
      </c>
      <c r="K24" s="13">
        <v>-33873900</v>
      </c>
      <c r="L24" s="13">
        <v>249000</v>
      </c>
      <c r="M24" s="13">
        <v>591000</v>
      </c>
      <c r="N24" s="13">
        <v>1015000</v>
      </c>
      <c r="O24" s="13">
        <v>-199000</v>
      </c>
      <c r="P24" s="13">
        <f t="shared" si="2"/>
        <v>88031200</v>
      </c>
      <c r="R24" s="40">
        <f t="shared" si="1"/>
        <v>-34072900</v>
      </c>
      <c r="S24" s="13"/>
    </row>
    <row r="25" spans="1:19" ht="15" customHeight="1">
      <c r="A25" s="13" t="s">
        <v>16</v>
      </c>
      <c r="B25" s="13">
        <v>26948</v>
      </c>
      <c r="C25" s="13"/>
      <c r="D25" s="50">
        <v>244</v>
      </c>
      <c r="E25" s="50"/>
      <c r="F25" s="50">
        <f t="shared" si="0"/>
        <v>27192</v>
      </c>
      <c r="G25" s="50"/>
      <c r="H25" s="13">
        <v>3091.4</v>
      </c>
      <c r="I25" s="13"/>
      <c r="J25" s="13">
        <v>218590900</v>
      </c>
      <c r="K25" s="13">
        <v>-40951800</v>
      </c>
      <c r="L25" s="13">
        <v>-1612000</v>
      </c>
      <c r="M25" s="13">
        <v>3545000</v>
      </c>
      <c r="N25" s="13">
        <v>1523000</v>
      </c>
      <c r="O25" s="13">
        <v>-200000</v>
      </c>
      <c r="P25" s="13">
        <f t="shared" si="2"/>
        <v>180895100</v>
      </c>
      <c r="R25" s="40">
        <f t="shared" si="1"/>
        <v>-41151800</v>
      </c>
      <c r="S25" s="13"/>
    </row>
    <row r="26" spans="1:19" ht="15" customHeight="1">
      <c r="A26" s="13" t="s">
        <v>17</v>
      </c>
      <c r="B26" s="13">
        <v>23836</v>
      </c>
      <c r="C26" s="13"/>
      <c r="D26" s="50">
        <v>180</v>
      </c>
      <c r="E26" s="50"/>
      <c r="F26" s="50">
        <f t="shared" si="0"/>
        <v>24016</v>
      </c>
      <c r="G26" s="50"/>
      <c r="H26" s="13">
        <v>1663.4</v>
      </c>
      <c r="I26" s="13"/>
      <c r="J26" s="13">
        <v>189131700</v>
      </c>
      <c r="K26" s="13">
        <v>-44881200</v>
      </c>
      <c r="L26" s="13">
        <v>2132000</v>
      </c>
      <c r="M26" s="13">
        <v>517000</v>
      </c>
      <c r="N26" s="13">
        <v>1162000</v>
      </c>
      <c r="O26" s="13">
        <v>-191000</v>
      </c>
      <c r="P26" s="13">
        <f t="shared" si="2"/>
        <v>147870500</v>
      </c>
      <c r="R26" s="40">
        <f t="shared" si="1"/>
        <v>-45072200</v>
      </c>
      <c r="S26" s="13"/>
    </row>
    <row r="27" spans="1:19" ht="15" customHeight="1">
      <c r="A27" s="13" t="s">
        <v>18</v>
      </c>
      <c r="B27" s="13">
        <v>22201</v>
      </c>
      <c r="C27" s="13"/>
      <c r="D27" s="50">
        <v>210</v>
      </c>
      <c r="E27" s="50"/>
      <c r="F27" s="50">
        <f t="shared" si="0"/>
        <v>22411</v>
      </c>
      <c r="G27" s="50"/>
      <c r="H27" s="13">
        <v>2531.9499999999998</v>
      </c>
      <c r="I27" s="13"/>
      <c r="J27" s="13">
        <v>213842200</v>
      </c>
      <c r="K27" s="13">
        <v>-38632400</v>
      </c>
      <c r="L27" s="13">
        <v>529000</v>
      </c>
      <c r="M27" s="13">
        <v>4753000</v>
      </c>
      <c r="N27" s="13">
        <v>1378000</v>
      </c>
      <c r="O27" s="13">
        <v>-203000</v>
      </c>
      <c r="P27" s="13">
        <f t="shared" si="2"/>
        <v>181666800</v>
      </c>
      <c r="R27" s="40">
        <f t="shared" si="1"/>
        <v>-38835400</v>
      </c>
      <c r="S27" s="13"/>
    </row>
    <row r="28" spans="1:19" ht="15" customHeight="1">
      <c r="A28" s="13" t="s">
        <v>19</v>
      </c>
      <c r="B28" s="13">
        <v>16861</v>
      </c>
      <c r="C28" s="13"/>
      <c r="D28" s="50">
        <v>75</v>
      </c>
      <c r="E28" s="50"/>
      <c r="F28" s="50">
        <f t="shared" si="0"/>
        <v>16936</v>
      </c>
      <c r="G28" s="50"/>
      <c r="H28" s="13">
        <v>2284.9722219999999</v>
      </c>
      <c r="I28" s="13"/>
      <c r="J28" s="13">
        <v>174240000</v>
      </c>
      <c r="K28" s="13">
        <v>-13465500</v>
      </c>
      <c r="L28" s="13">
        <v>-302000</v>
      </c>
      <c r="M28" s="13">
        <v>2221000</v>
      </c>
      <c r="N28" s="13">
        <v>429000</v>
      </c>
      <c r="O28" s="13">
        <v>-41000</v>
      </c>
      <c r="P28" s="13">
        <f t="shared" si="2"/>
        <v>163081500</v>
      </c>
      <c r="R28" s="40">
        <f t="shared" si="1"/>
        <v>-13506500</v>
      </c>
      <c r="S28" s="13"/>
    </row>
    <row r="29" spans="1:19" ht="15" customHeight="1">
      <c r="A29" s="13" t="s">
        <v>20</v>
      </c>
      <c r="B29" s="13">
        <v>8971</v>
      </c>
      <c r="C29" s="13"/>
      <c r="D29" s="50">
        <v>160</v>
      </c>
      <c r="E29" s="50"/>
      <c r="F29" s="50">
        <f t="shared" si="0"/>
        <v>9131</v>
      </c>
      <c r="G29" s="50"/>
      <c r="H29" s="13">
        <v>269.22500000000002</v>
      </c>
      <c r="I29" s="13"/>
      <c r="J29" s="13">
        <v>72689000</v>
      </c>
      <c r="K29" s="13">
        <v>-16783800</v>
      </c>
      <c r="L29" s="13">
        <v>-517000</v>
      </c>
      <c r="M29" s="13">
        <v>368000</v>
      </c>
      <c r="N29" s="13">
        <v>1021000</v>
      </c>
      <c r="O29" s="13">
        <v>-166000</v>
      </c>
      <c r="P29" s="13">
        <f t="shared" si="2"/>
        <v>56611200</v>
      </c>
      <c r="R29" s="40">
        <f t="shared" si="1"/>
        <v>-16949800</v>
      </c>
      <c r="S29" s="13"/>
    </row>
    <row r="30" spans="1:19" ht="15" customHeight="1">
      <c r="A30" s="13" t="s">
        <v>21</v>
      </c>
      <c r="B30" s="13">
        <v>8060</v>
      </c>
      <c r="C30" s="13"/>
      <c r="D30" s="50">
        <v>88</v>
      </c>
      <c r="E30" s="50"/>
      <c r="F30" s="50">
        <f t="shared" si="0"/>
        <v>8148</v>
      </c>
      <c r="G30" s="50"/>
      <c r="H30" s="13">
        <v>70.316666999999995</v>
      </c>
      <c r="I30" s="13"/>
      <c r="J30" s="13">
        <v>51089400</v>
      </c>
      <c r="K30" s="13">
        <v>-9951100</v>
      </c>
      <c r="L30" s="13">
        <v>-207000</v>
      </c>
      <c r="M30" s="13">
        <v>30000</v>
      </c>
      <c r="N30" s="13">
        <v>517000</v>
      </c>
      <c r="O30" s="13">
        <v>-67000</v>
      </c>
      <c r="P30" s="13">
        <f t="shared" si="2"/>
        <v>41411300</v>
      </c>
      <c r="R30" s="40">
        <f t="shared" si="1"/>
        <v>-10018100</v>
      </c>
      <c r="S30" s="13"/>
    </row>
    <row r="31" spans="1:19" ht="15" customHeight="1">
      <c r="A31" s="13" t="s">
        <v>22</v>
      </c>
      <c r="B31" s="13">
        <v>7406</v>
      </c>
      <c r="C31" s="13"/>
      <c r="D31" s="50">
        <v>100</v>
      </c>
      <c r="E31" s="50"/>
      <c r="F31" s="50">
        <f t="shared" si="0"/>
        <v>7506</v>
      </c>
      <c r="G31" s="50"/>
      <c r="H31" s="13">
        <v>85.141666999999998</v>
      </c>
      <c r="I31" s="13"/>
      <c r="J31" s="13">
        <v>51319700</v>
      </c>
      <c r="K31" s="13">
        <v>-15999500</v>
      </c>
      <c r="L31" s="13">
        <v>-115000</v>
      </c>
      <c r="M31" s="13">
        <v>22000</v>
      </c>
      <c r="N31" s="13">
        <v>640000</v>
      </c>
      <c r="O31" s="13">
        <v>-128000</v>
      </c>
      <c r="P31" s="13">
        <f t="shared" si="2"/>
        <v>35739200</v>
      </c>
      <c r="R31" s="40">
        <f>K31+O31</f>
        <v>-16127500</v>
      </c>
      <c r="S31" s="13"/>
    </row>
    <row r="32" spans="1:19" ht="6" customHeight="1">
      <c r="A32" s="13"/>
      <c r="B32" s="13"/>
      <c r="C32" s="13"/>
      <c r="D32" s="13"/>
      <c r="E32" s="13"/>
      <c r="F32" s="13"/>
      <c r="G32" s="13"/>
      <c r="H32" s="13"/>
      <c r="I32" s="13"/>
      <c r="J32" s="13"/>
      <c r="K32" s="13"/>
      <c r="L32" s="13"/>
      <c r="M32" s="13"/>
      <c r="N32" s="13"/>
      <c r="O32" s="35"/>
      <c r="P32" s="13"/>
      <c r="R32" s="39"/>
    </row>
    <row r="33" spans="1:19" ht="15" customHeight="1">
      <c r="A33" s="10" t="s">
        <v>23</v>
      </c>
      <c r="B33" s="5">
        <f t="shared" ref="B33:R33" si="3">SUM(B9:B31)</f>
        <v>355075</v>
      </c>
      <c r="C33" s="5"/>
      <c r="D33" s="5">
        <f t="shared" si="3"/>
        <v>3560</v>
      </c>
      <c r="E33" s="5"/>
      <c r="F33" s="5">
        <f t="shared" si="3"/>
        <v>358635</v>
      </c>
      <c r="G33" s="5"/>
      <c r="H33" s="5">
        <f t="shared" si="3"/>
        <v>22531.152778</v>
      </c>
      <c r="I33" s="5"/>
      <c r="J33" s="10">
        <f t="shared" si="3"/>
        <v>2798138800</v>
      </c>
      <c r="K33" s="10">
        <f t="shared" si="3"/>
        <v>-655705800</v>
      </c>
      <c r="L33" s="10">
        <f t="shared" si="3"/>
        <v>-1889000</v>
      </c>
      <c r="M33" s="10">
        <f t="shared" si="3"/>
        <v>26947000</v>
      </c>
      <c r="N33" s="10">
        <f t="shared" si="3"/>
        <v>22505000</v>
      </c>
      <c r="O33" s="10">
        <f t="shared" si="3"/>
        <v>-3895000</v>
      </c>
      <c r="P33" s="10">
        <f t="shared" si="3"/>
        <v>2186101000</v>
      </c>
      <c r="R33" s="25">
        <f t="shared" si="3"/>
        <v>-659600800</v>
      </c>
      <c r="S33" s="13"/>
    </row>
    <row r="34" spans="1:19" ht="6" customHeight="1">
      <c r="A34" s="13"/>
      <c r="B34" s="13"/>
      <c r="C34" s="13"/>
      <c r="D34" s="13"/>
      <c r="E34" s="13"/>
      <c r="F34" s="13"/>
      <c r="G34" s="13"/>
      <c r="H34" s="13"/>
      <c r="I34" s="13"/>
      <c r="J34" s="13"/>
      <c r="K34" s="13"/>
      <c r="L34" s="13"/>
      <c r="M34" s="13"/>
      <c r="N34" s="13"/>
      <c r="O34" s="13"/>
      <c r="P34" s="13"/>
      <c r="R34" s="39"/>
    </row>
    <row r="35" spans="1:19" ht="15" customHeight="1">
      <c r="A35" s="13" t="s">
        <v>24</v>
      </c>
      <c r="D35" s="13"/>
      <c r="E35" s="13"/>
      <c r="F35" s="13"/>
      <c r="G35" s="13"/>
      <c r="H35" s="13"/>
      <c r="I35" s="13"/>
      <c r="J35" s="13"/>
      <c r="K35" s="13"/>
      <c r="L35" s="13"/>
      <c r="M35" s="13"/>
      <c r="N35" s="13"/>
      <c r="O35" s="13"/>
      <c r="P35" s="13"/>
      <c r="R35" s="39"/>
      <c r="S35" s="13"/>
    </row>
    <row r="36" spans="1:19" ht="15" customHeight="1">
      <c r="A36" s="13" t="s">
        <v>85</v>
      </c>
      <c r="B36" s="13">
        <f>660+659</f>
        <v>1319</v>
      </c>
      <c r="C36" s="113"/>
      <c r="D36" s="13">
        <v>0</v>
      </c>
      <c r="E36" s="13"/>
      <c r="F36" s="13">
        <f>B36+D36</f>
        <v>1319</v>
      </c>
      <c r="G36" s="13"/>
      <c r="H36" s="13">
        <v>18.8</v>
      </c>
      <c r="I36" s="13"/>
      <c r="J36" s="13">
        <v>3034000</v>
      </c>
      <c r="K36" s="13"/>
      <c r="L36" s="13">
        <f>-97000+-5000</f>
        <v>-102000</v>
      </c>
      <c r="M36" s="13">
        <f>13000+3000</f>
        <v>16000</v>
      </c>
      <c r="N36" s="61"/>
      <c r="O36" s="11"/>
      <c r="P36" s="13">
        <f>SUM(J36:O36)</f>
        <v>2948000</v>
      </c>
      <c r="R36" s="39"/>
      <c r="S36" s="13"/>
    </row>
    <row r="37" spans="1:19" ht="15" customHeight="1">
      <c r="A37" s="13" t="s">
        <v>42</v>
      </c>
      <c r="B37" s="13"/>
      <c r="C37" s="13"/>
      <c r="D37" s="13"/>
      <c r="E37" s="13"/>
      <c r="F37" s="13"/>
      <c r="G37" s="13"/>
      <c r="H37" s="13"/>
      <c r="I37" s="13"/>
      <c r="J37" s="13"/>
      <c r="K37" s="13"/>
      <c r="L37" s="13"/>
      <c r="M37" s="13"/>
      <c r="N37" s="13"/>
      <c r="O37" s="13"/>
      <c r="P37" s="13">
        <f>SUM(J37:O37)</f>
        <v>0</v>
      </c>
      <c r="R37" s="39"/>
      <c r="S37" s="13"/>
    </row>
    <row r="38" spans="1:19" ht="15" customHeight="1">
      <c r="A38" s="13" t="s">
        <v>25</v>
      </c>
      <c r="B38" s="13">
        <v>56</v>
      </c>
      <c r="C38" s="13"/>
      <c r="D38" s="13">
        <v>0</v>
      </c>
      <c r="E38" s="13"/>
      <c r="F38" s="13">
        <f>B38+D38</f>
        <v>56</v>
      </c>
      <c r="G38" s="13"/>
      <c r="H38" s="13">
        <v>2</v>
      </c>
      <c r="I38" s="13"/>
      <c r="J38" s="13">
        <v>600700</v>
      </c>
      <c r="K38" s="13"/>
      <c r="L38" s="13">
        <v>46000</v>
      </c>
      <c r="M38" s="13">
        <v>-7000</v>
      </c>
      <c r="N38" s="13"/>
      <c r="O38" s="13"/>
      <c r="P38" s="13">
        <f>SUM(J38:O38)</f>
        <v>639700</v>
      </c>
      <c r="R38" s="39"/>
      <c r="S38" s="13"/>
    </row>
    <row r="39" spans="1:19" ht="15" customHeight="1">
      <c r="A39" s="13" t="s">
        <v>26</v>
      </c>
      <c r="B39" s="13"/>
      <c r="C39" s="13"/>
      <c r="D39" s="13"/>
      <c r="E39" s="13"/>
      <c r="F39" s="13"/>
      <c r="G39" s="13"/>
      <c r="H39" s="13"/>
      <c r="I39" s="13"/>
      <c r="J39" s="13"/>
      <c r="K39" s="13"/>
      <c r="L39" s="13"/>
      <c r="M39" s="13"/>
      <c r="N39" s="13"/>
      <c r="O39" s="13"/>
      <c r="P39" s="13"/>
      <c r="R39" s="39"/>
      <c r="S39" s="13"/>
    </row>
    <row r="40" spans="1:19" ht="15" customHeight="1">
      <c r="A40" s="13" t="s">
        <v>33</v>
      </c>
      <c r="B40" s="13"/>
      <c r="C40" s="13"/>
      <c r="D40" s="13"/>
      <c r="E40" s="13"/>
      <c r="F40" s="13"/>
      <c r="G40" s="13"/>
      <c r="H40" s="13"/>
      <c r="I40" s="13"/>
      <c r="J40" s="13"/>
      <c r="K40" s="13"/>
      <c r="L40" s="13"/>
      <c r="M40" s="13"/>
      <c r="N40" s="13"/>
      <c r="O40" s="13"/>
      <c r="P40" s="13"/>
      <c r="R40" s="39"/>
      <c r="S40" s="13"/>
    </row>
    <row r="41" spans="1:19" ht="9" customHeight="1">
      <c r="A41" s="13"/>
      <c r="B41" s="13"/>
      <c r="C41" s="13"/>
      <c r="D41" s="13"/>
      <c r="E41" s="13"/>
      <c r="F41" s="13"/>
      <c r="G41" s="13"/>
      <c r="H41" s="13"/>
      <c r="I41" s="13"/>
      <c r="J41" s="13"/>
      <c r="K41" s="13"/>
      <c r="L41" s="13"/>
      <c r="M41" s="13"/>
      <c r="N41" s="13"/>
      <c r="O41" s="13"/>
      <c r="P41" s="13"/>
      <c r="R41" s="39"/>
    </row>
    <row r="42" spans="1:19" ht="15" customHeight="1" thickBot="1">
      <c r="A42" s="9" t="s">
        <v>27</v>
      </c>
      <c r="B42" s="4">
        <f>SUM(B33:B41)</f>
        <v>356450</v>
      </c>
      <c r="C42" s="4"/>
      <c r="D42" s="4">
        <f>SUM(D33:D41)</f>
        <v>3560</v>
      </c>
      <c r="E42" s="4"/>
      <c r="F42" s="4">
        <f>SUM(F33:F41)</f>
        <v>360010</v>
      </c>
      <c r="G42" s="4"/>
      <c r="H42" s="4">
        <f>SUM(H33:H41)</f>
        <v>22551.952777999999</v>
      </c>
      <c r="I42" s="4"/>
      <c r="J42" s="9">
        <f t="shared" ref="J42:R42" si="4">SUM(J33:J38)</f>
        <v>2801773500</v>
      </c>
      <c r="K42" s="9">
        <f t="shared" si="4"/>
        <v>-655705800</v>
      </c>
      <c r="L42" s="9">
        <f t="shared" si="4"/>
        <v>-1945000</v>
      </c>
      <c r="M42" s="9">
        <f t="shared" si="4"/>
        <v>26956000</v>
      </c>
      <c r="N42" s="9">
        <f t="shared" si="4"/>
        <v>22505000</v>
      </c>
      <c r="O42" s="9">
        <f t="shared" si="4"/>
        <v>-3895000</v>
      </c>
      <c r="P42" s="9">
        <f>SUM(P33:P38)</f>
        <v>2189688700</v>
      </c>
      <c r="R42" s="23">
        <f t="shared" si="4"/>
        <v>-659600800</v>
      </c>
      <c r="S42" s="13"/>
    </row>
    <row r="43" spans="1:19" ht="9" customHeight="1">
      <c r="D43" s="13"/>
      <c r="E43" s="13"/>
      <c r="F43" s="13"/>
      <c r="G43" s="13"/>
      <c r="H43" s="13"/>
      <c r="I43" s="13"/>
      <c r="J43" s="13"/>
      <c r="K43" s="13"/>
      <c r="L43" s="13"/>
      <c r="M43" s="13"/>
      <c r="N43" s="13"/>
      <c r="O43" s="13"/>
      <c r="P43" s="13"/>
      <c r="R43" s="35"/>
      <c r="S43" s="35"/>
    </row>
    <row r="44" spans="1:19" ht="16.05" customHeight="1">
      <c r="A44" s="37" t="s">
        <v>95</v>
      </c>
      <c r="D44" s="13"/>
      <c r="E44" s="13"/>
      <c r="F44" s="13"/>
      <c r="G44" s="13"/>
      <c r="H44" s="13"/>
      <c r="I44" s="13"/>
      <c r="J44" s="13"/>
      <c r="K44" s="13"/>
      <c r="L44" s="13"/>
      <c r="M44" s="46"/>
      <c r="N44" s="13"/>
      <c r="O44" s="52"/>
      <c r="P44" s="13"/>
      <c r="R44" s="35"/>
      <c r="S44" s="35"/>
    </row>
    <row r="45" spans="1:19" ht="16.05" customHeight="1">
      <c r="A45" s="109" t="s">
        <v>66</v>
      </c>
      <c r="B45" s="109"/>
      <c r="C45" s="109"/>
      <c r="D45" s="109"/>
      <c r="E45" s="109"/>
      <c r="F45" s="109"/>
      <c r="G45" s="109"/>
      <c r="H45" s="109"/>
      <c r="I45" s="109"/>
      <c r="J45" s="109"/>
      <c r="K45" s="109"/>
      <c r="L45" s="109"/>
      <c r="M45" s="109"/>
      <c r="N45" s="109"/>
      <c r="O45" s="109"/>
      <c r="P45" s="109"/>
      <c r="Q45" s="109"/>
      <c r="R45" s="109"/>
      <c r="S45" s="35"/>
    </row>
    <row r="46" spans="1:19" ht="16.05" customHeight="1">
      <c r="A46" s="37" t="s">
        <v>99</v>
      </c>
      <c r="D46" s="13"/>
      <c r="E46" s="13"/>
      <c r="F46" s="13"/>
      <c r="G46" s="13"/>
      <c r="H46" s="13"/>
      <c r="I46" s="13"/>
      <c r="J46" s="13"/>
      <c r="K46" s="13"/>
      <c r="L46" s="13"/>
      <c r="M46" s="13"/>
      <c r="N46" s="13"/>
      <c r="O46" s="13"/>
      <c r="P46" s="13"/>
      <c r="R46" s="28"/>
    </row>
    <row r="47" spans="1:19">
      <c r="N47" s="63"/>
      <c r="R47" s="28"/>
    </row>
    <row r="48" spans="1:19">
      <c r="R48" s="28"/>
    </row>
    <row r="49" spans="18:18">
      <c r="R49" s="13"/>
    </row>
    <row r="50" spans="18:18">
      <c r="R50" s="13"/>
    </row>
  </sheetData>
  <mergeCells count="3">
    <mergeCell ref="L5:O5"/>
    <mergeCell ref="B5:F5"/>
    <mergeCell ref="H4:H5"/>
  </mergeCells>
  <printOptions horizontalCentered="1"/>
  <pageMargins left="0.45" right="0.45" top="0.5" bottom="0.5" header="0.3" footer="0.3"/>
  <pageSetup paperSize="5" scale="71"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F1107925717494DA363C8461863197E" ma:contentTypeVersion="3" ma:contentTypeDescription="Create a new document." ma:contentTypeScope="" ma:versionID="0666b6708380ce94cfb65ce431d66a17">
  <xsd:schema xmlns:xsd="http://www.w3.org/2001/XMLSchema" xmlns:xs="http://www.w3.org/2001/XMLSchema" xmlns:p="http://schemas.microsoft.com/office/2006/metadata/properties" xmlns:ns1="http://schemas.microsoft.com/sharepoint/v3" xmlns:ns2="30355ef0-b855-4ebb-a92a-a6c79f7573fd" targetNamespace="http://schemas.microsoft.com/office/2006/metadata/properties" ma:root="true" ma:fieldsID="409c78a1bd5f67095bc91f3d5ee450cd" ns1:_="" ns2:_="">
    <xsd:import namespace="http://schemas.microsoft.com/sharepoint/v3"/>
    <xsd:import namespace="30355ef0-b855-4ebb-a92a-a6c79f7573fd"/>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0355ef0-b855-4ebb-a92a-a6c79f7573f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30355ef0-b855-4ebb-a92a-a6c79f7573fd">72WVDYXX2UNK-1717399031-30</_dlc_DocId>
    <_dlc_DocIdUrl xmlns="30355ef0-b855-4ebb-a92a-a6c79f7573fd">
      <Url>https://update.calstate.edu/csu-system/about-the-csu/budget/_layouts/15/DocIdRedir.aspx?ID=72WVDYXX2UNK-1717399031-30</Url>
      <Description>72WVDYXX2UNK-1717399031-30</Description>
    </_dlc_DocIdUrl>
  </documentManagement>
</p:properties>
</file>

<file path=customXml/itemProps1.xml><?xml version="1.0" encoding="utf-8"?>
<ds:datastoreItem xmlns:ds="http://schemas.openxmlformats.org/officeDocument/2006/customXml" ds:itemID="{48121A6E-88B3-4737-9598-42763AC1F6DC}"/>
</file>

<file path=customXml/itemProps2.xml><?xml version="1.0" encoding="utf-8"?>
<ds:datastoreItem xmlns:ds="http://schemas.openxmlformats.org/officeDocument/2006/customXml" ds:itemID="{A1378002-8C6A-4AC0-82BB-6DB54AD87067}"/>
</file>

<file path=customXml/itemProps3.xml><?xml version="1.0" encoding="utf-8"?>
<ds:datastoreItem xmlns:ds="http://schemas.openxmlformats.org/officeDocument/2006/customXml" ds:itemID="{60BCA674-41EA-4F56-A009-FED0DF23AF11}"/>
</file>

<file path=customXml/itemProps4.xml><?xml version="1.0" encoding="utf-8"?>
<ds:datastoreItem xmlns:ds="http://schemas.openxmlformats.org/officeDocument/2006/customXml" ds:itemID="{0A4D9D25-AE9C-4319-B296-59FDAF21F1B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Attach A-16-17-GF Summ</vt:lpstr>
      <vt:lpstr>Attach B-Adj to Base GF</vt:lpstr>
      <vt:lpstr>Attach C-Prelim New GF</vt:lpstr>
      <vt:lpstr>Attach D-net-tuition-rev</vt:lpstr>
      <vt:lpstr>'Attach A-16-17-GF Summ'!Print_Area</vt:lpstr>
      <vt:lpstr>'Attach B-Adj to Base GF'!Print_Area</vt:lpstr>
      <vt:lpstr>'Attach C-Prelim New GF'!Print_Area</vt:lpstr>
      <vt:lpstr>'Attach D-net-tuition-rev'!Print_Area</vt:lpstr>
    </vt:vector>
  </TitlesOfParts>
  <Company>Office of the Chancellor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ccanfield@calstate.edu</dc:creator>
  <cp:lastModifiedBy>Canfield, Chris</cp:lastModifiedBy>
  <cp:lastPrinted>2016-03-22T18:36:56Z</cp:lastPrinted>
  <dcterms:created xsi:type="dcterms:W3CDTF">2015-03-23T19:18:44Z</dcterms:created>
  <dcterms:modified xsi:type="dcterms:W3CDTF">2016-03-22T18:37:35Z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0x0101008F1107925717494DA363C8461863197E</vt:lpwstr>
  </property>
  <property fmtid="{D5CDD505-2E9C-101B-9397-08002B2CF9AE}" pid="3" name="_dlc_DocIdItemGuid">
    <vt:lpwstr>4e9bb3e6-7d38-49a7-9ae9-5c56083d103f</vt:lpwstr>
  </property>
</Properties>
</file>