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ardvark\bf\BUDGET\Budget_Office-Deliverables\Coded-Memos\2017-BO_Coded_Memos\B_2017-05_Final-Budget-Allocations\"/>
    </mc:Choice>
  </mc:AlternateContent>
  <bookViews>
    <workbookView xWindow="0" yWindow="0" windowWidth="19410" windowHeight="10590" tabRatio="604"/>
  </bookViews>
  <sheets>
    <sheet name="Attach A-Summary" sheetId="6" r:id="rId1"/>
    <sheet name="Attach B-Adj to Base GF" sheetId="1" r:id="rId2"/>
    <sheet name="Attach C-New GF" sheetId="7" r:id="rId3"/>
    <sheet name="Attach D-net-tuition-rev" sheetId="10" r:id="rId4"/>
  </sheets>
  <definedNames>
    <definedName name="_xlnm.Print_Area" localSheetId="0">'Attach A-Summary'!$A$1:$Q$43</definedName>
    <definedName name="_xlnm.Print_Area" localSheetId="1">'Attach B-Adj to Base GF'!$A$1:$J$41</definedName>
    <definedName name="_xlnm.Print_Area" localSheetId="2">'Attach C-New GF'!$A$1:$X$44</definedName>
    <definedName name="_xlnm.Print_Area" localSheetId="3">'Attach D-net-tuition-rev'!$A$1:$W$41</definedName>
  </definedNames>
  <calcPr calcId="162913"/>
</workbook>
</file>

<file path=xl/calcChain.xml><?xml version="1.0" encoding="utf-8"?>
<calcChain xmlns="http://schemas.openxmlformats.org/spreadsheetml/2006/main">
  <c r="F37" i="1" l="1"/>
  <c r="F35" i="1" l="1"/>
  <c r="F34" i="1"/>
  <c r="L10" i="7" l="1"/>
  <c r="J35" i="10" l="1"/>
  <c r="F42" i="7"/>
  <c r="E42" i="7"/>
  <c r="D42" i="7"/>
  <c r="C42" i="7"/>
  <c r="P40" i="7"/>
  <c r="P39" i="7"/>
  <c r="P36" i="7"/>
  <c r="C32" i="1"/>
  <c r="B32" i="6"/>
  <c r="F39" i="7" l="1"/>
  <c r="W5" i="10" l="1"/>
  <c r="U5" i="10"/>
  <c r="S5" i="10"/>
  <c r="Q5" i="10"/>
  <c r="O5" i="10"/>
  <c r="M5" i="10"/>
  <c r="K5" i="10"/>
  <c r="J5" i="10"/>
  <c r="L12" i="7"/>
  <c r="L13" i="7"/>
  <c r="L14" i="7"/>
  <c r="L15" i="7"/>
  <c r="L16" i="7"/>
  <c r="L18" i="7"/>
  <c r="L19" i="7"/>
  <c r="L20" i="7"/>
  <c r="L21" i="7"/>
  <c r="L22" i="7"/>
  <c r="L23" i="7"/>
  <c r="L24" i="7"/>
  <c r="L25" i="7"/>
  <c r="L26" i="7"/>
  <c r="L28" i="7"/>
  <c r="L29" i="7"/>
  <c r="L30" i="7"/>
  <c r="L31" i="7"/>
  <c r="L32" i="7"/>
  <c r="L11" i="7"/>
  <c r="Q31" i="10" l="1"/>
  <c r="V39" i="7" l="1"/>
  <c r="F36" i="10" l="1"/>
  <c r="F35" i="10"/>
  <c r="F11" i="10"/>
  <c r="F12" i="10"/>
  <c r="F13" i="10"/>
  <c r="F14" i="10"/>
  <c r="F15" i="10"/>
  <c r="F16" i="10"/>
  <c r="F17" i="10"/>
  <c r="F18" i="10"/>
  <c r="F19" i="10"/>
  <c r="F20" i="10"/>
  <c r="F21" i="10"/>
  <c r="F22" i="10"/>
  <c r="F23" i="10"/>
  <c r="F24" i="10"/>
  <c r="F25" i="10"/>
  <c r="F26" i="10"/>
  <c r="F27" i="10"/>
  <c r="F28" i="10"/>
  <c r="F29" i="10"/>
  <c r="F30" i="10"/>
  <c r="F31" i="10"/>
  <c r="F10" i="10"/>
  <c r="F9" i="10"/>
  <c r="P38" i="7"/>
  <c r="F33" i="10" l="1"/>
  <c r="F38" i="10" s="1"/>
  <c r="L34" i="7"/>
  <c r="L42" i="7" s="1"/>
  <c r="Q27" i="10"/>
  <c r="M26" i="6"/>
  <c r="Q19" i="10"/>
  <c r="M18" i="6"/>
  <c r="Q11" i="10"/>
  <c r="M10" i="6"/>
  <c r="T31" i="7"/>
  <c r="M29" i="6"/>
  <c r="T23" i="7"/>
  <c r="M21" i="6"/>
  <c r="T15" i="7"/>
  <c r="M13" i="6"/>
  <c r="Q29" i="10"/>
  <c r="M28" i="6"/>
  <c r="T14" i="7"/>
  <c r="M12" i="6"/>
  <c r="M30" i="6"/>
  <c r="Q23" i="10"/>
  <c r="M22" i="6"/>
  <c r="T16" i="7"/>
  <c r="M14" i="6"/>
  <c r="T27" i="7"/>
  <c r="M25" i="6"/>
  <c r="T19" i="7"/>
  <c r="M17" i="6"/>
  <c r="T11" i="7"/>
  <c r="M9" i="6"/>
  <c r="Q25" i="10"/>
  <c r="M24" i="6"/>
  <c r="Q21" i="10"/>
  <c r="M20" i="6"/>
  <c r="Q17" i="10"/>
  <c r="M16" i="6"/>
  <c r="M8" i="6"/>
  <c r="Q28" i="10"/>
  <c r="M27" i="6"/>
  <c r="Q24" i="10"/>
  <c r="M23" i="6"/>
  <c r="Q20" i="10"/>
  <c r="M19" i="6"/>
  <c r="Q16" i="10"/>
  <c r="M15" i="6"/>
  <c r="Q12" i="10"/>
  <c r="M11" i="6"/>
  <c r="O33" i="10"/>
  <c r="O38" i="10" s="1"/>
  <c r="Q9" i="10"/>
  <c r="Q13" i="10"/>
  <c r="Q30" i="10"/>
  <c r="Q26" i="10"/>
  <c r="Q22" i="10"/>
  <c r="Q18" i="10"/>
  <c r="T12" i="7"/>
  <c r="T30" i="7"/>
  <c r="T26" i="7"/>
  <c r="T22" i="7"/>
  <c r="T18" i="7"/>
  <c r="Q10" i="10"/>
  <c r="Q14" i="10"/>
  <c r="T29" i="7"/>
  <c r="T25" i="7"/>
  <c r="T21" i="7"/>
  <c r="T17" i="7"/>
  <c r="T13" i="7"/>
  <c r="Q15" i="10"/>
  <c r="T10" i="7"/>
  <c r="T32" i="7"/>
  <c r="T28" i="7"/>
  <c r="T24" i="7"/>
  <c r="T20" i="7"/>
  <c r="Q33" i="10" l="1"/>
  <c r="D33" i="10" l="1"/>
  <c r="D38" i="10" s="1"/>
  <c r="H24" i="7" l="1"/>
  <c r="C22" i="1"/>
  <c r="K9" i="6" l="1"/>
  <c r="K10" i="6"/>
  <c r="K11" i="6"/>
  <c r="K12" i="6"/>
  <c r="K13" i="6"/>
  <c r="K14" i="6"/>
  <c r="K15" i="6"/>
  <c r="K16" i="6"/>
  <c r="K17" i="6"/>
  <c r="K18" i="6"/>
  <c r="K20" i="6"/>
  <c r="K21" i="6"/>
  <c r="K22" i="6"/>
  <c r="K23" i="6"/>
  <c r="K24" i="6"/>
  <c r="K25" i="6"/>
  <c r="K26" i="6"/>
  <c r="K27" i="6"/>
  <c r="K28" i="6"/>
  <c r="K29" i="6"/>
  <c r="K30" i="6"/>
  <c r="K8" i="6"/>
  <c r="O10" i="6"/>
  <c r="O11" i="6"/>
  <c r="O12" i="6"/>
  <c r="O15" i="6"/>
  <c r="O16" i="6"/>
  <c r="O20" i="6"/>
  <c r="O21" i="6"/>
  <c r="O24" i="6"/>
  <c r="O25" i="6"/>
  <c r="O28" i="6"/>
  <c r="O29" i="6"/>
  <c r="O9" i="6"/>
  <c r="M32" i="6"/>
  <c r="V38" i="7"/>
  <c r="X38" i="7" s="1"/>
  <c r="B39" i="6"/>
  <c r="B38" i="6"/>
  <c r="X39" i="7"/>
  <c r="N12" i="7"/>
  <c r="P12" i="7" s="1"/>
  <c r="N13" i="7"/>
  <c r="P13" i="7" s="1"/>
  <c r="N14" i="7"/>
  <c r="P14" i="7" s="1"/>
  <c r="N15" i="7"/>
  <c r="P15" i="7" s="1"/>
  <c r="N16" i="7"/>
  <c r="P16" i="7" s="1"/>
  <c r="N17" i="7"/>
  <c r="N18" i="7"/>
  <c r="P18" i="7" s="1"/>
  <c r="V18" i="7" s="1"/>
  <c r="E16" i="6" s="1"/>
  <c r="N19" i="7"/>
  <c r="P19" i="7" s="1"/>
  <c r="N20" i="7"/>
  <c r="P20" i="7" s="1"/>
  <c r="N21" i="7"/>
  <c r="N22" i="7"/>
  <c r="P22" i="7" s="1"/>
  <c r="N23" i="7"/>
  <c r="P23" i="7" s="1"/>
  <c r="N24" i="7"/>
  <c r="P24" i="7" s="1"/>
  <c r="N25" i="7"/>
  <c r="N26" i="7"/>
  <c r="P26" i="7" s="1"/>
  <c r="N27" i="7"/>
  <c r="P27" i="7" s="1"/>
  <c r="N28" i="7"/>
  <c r="P28" i="7" s="1"/>
  <c r="N29" i="7"/>
  <c r="P29" i="7" s="1"/>
  <c r="N30" i="7"/>
  <c r="P30" i="7" s="1"/>
  <c r="N31" i="7"/>
  <c r="P31" i="7" s="1"/>
  <c r="N32" i="7"/>
  <c r="P32" i="7" s="1"/>
  <c r="N11" i="7"/>
  <c r="P11" i="7" s="1"/>
  <c r="N10" i="7"/>
  <c r="W11" i="10"/>
  <c r="W12" i="10"/>
  <c r="W13" i="10"/>
  <c r="W14" i="10"/>
  <c r="W15" i="10"/>
  <c r="W16" i="10"/>
  <c r="W17" i="10"/>
  <c r="W18" i="10"/>
  <c r="W19" i="10"/>
  <c r="W20" i="10"/>
  <c r="W21" i="10"/>
  <c r="W22" i="10"/>
  <c r="W23" i="10"/>
  <c r="W24" i="10"/>
  <c r="W25" i="10"/>
  <c r="W26" i="10"/>
  <c r="W27" i="10"/>
  <c r="W28" i="10"/>
  <c r="W29" i="10"/>
  <c r="W30" i="10"/>
  <c r="W31" i="10"/>
  <c r="W10" i="10"/>
  <c r="W9" i="10"/>
  <c r="U33" i="10"/>
  <c r="U38" i="10" s="1"/>
  <c r="V40" i="7"/>
  <c r="E39" i="6" s="1"/>
  <c r="I39" i="6" s="1"/>
  <c r="Q39" i="6" s="1"/>
  <c r="I37" i="6"/>
  <c r="J36" i="10"/>
  <c r="K36" i="10"/>
  <c r="K20" i="10"/>
  <c r="K33" i="10" s="1"/>
  <c r="K38" i="10" s="1"/>
  <c r="Q35" i="10"/>
  <c r="B35" i="10"/>
  <c r="M33" i="10"/>
  <c r="M38" i="10" s="1"/>
  <c r="S33" i="10"/>
  <c r="S38" i="10" s="1"/>
  <c r="H33" i="10"/>
  <c r="H38" i="10" s="1"/>
  <c r="B33" i="10"/>
  <c r="I37" i="1"/>
  <c r="I34" i="1"/>
  <c r="D34" i="6" s="1"/>
  <c r="V36" i="7"/>
  <c r="E34" i="6" s="1"/>
  <c r="D24" i="7"/>
  <c r="D34" i="7" s="1"/>
  <c r="C24" i="7"/>
  <c r="C34" i="7" s="1"/>
  <c r="J34" i="7"/>
  <c r="J42" i="7" s="1"/>
  <c r="I35" i="1"/>
  <c r="D35" i="6" s="1"/>
  <c r="I35" i="6" s="1"/>
  <c r="I20" i="1"/>
  <c r="D20" i="6" s="1"/>
  <c r="F32" i="1"/>
  <c r="I8" i="1"/>
  <c r="D8" i="6" s="1"/>
  <c r="I9" i="1"/>
  <c r="D9" i="6"/>
  <c r="I10" i="1"/>
  <c r="D10" i="6" s="1"/>
  <c r="I11" i="1"/>
  <c r="D11" i="6" s="1"/>
  <c r="I12" i="1"/>
  <c r="D12" i="6" s="1"/>
  <c r="I13" i="1"/>
  <c r="D13" i="6" s="1"/>
  <c r="I14" i="1"/>
  <c r="D14" i="6" s="1"/>
  <c r="I15" i="1"/>
  <c r="D15" i="6" s="1"/>
  <c r="I16" i="1"/>
  <c r="D16" i="6" s="1"/>
  <c r="I17" i="1"/>
  <c r="D17" i="6" s="1"/>
  <c r="I18" i="1"/>
  <c r="D18" i="6" s="1"/>
  <c r="I19" i="1"/>
  <c r="D19" i="6" s="1"/>
  <c r="I21" i="1"/>
  <c r="D21" i="6" s="1"/>
  <c r="I23" i="1"/>
  <c r="D23" i="6" s="1"/>
  <c r="I24" i="1"/>
  <c r="D24" i="6" s="1"/>
  <c r="I25" i="1"/>
  <c r="D25" i="6" s="1"/>
  <c r="I26" i="1"/>
  <c r="D26" i="6" s="1"/>
  <c r="I27" i="1"/>
  <c r="D27" i="6" s="1"/>
  <c r="I28" i="1"/>
  <c r="D28" i="6" s="1"/>
  <c r="I29" i="1"/>
  <c r="D29" i="6" s="1"/>
  <c r="I30" i="1"/>
  <c r="D30" i="6" s="1"/>
  <c r="C39" i="1"/>
  <c r="F34" i="7"/>
  <c r="E34" i="7"/>
  <c r="I36" i="1"/>
  <c r="D36" i="6" s="1"/>
  <c r="I22" i="1"/>
  <c r="J20" i="10"/>
  <c r="K19" i="6" s="1"/>
  <c r="K35" i="6"/>
  <c r="V29" i="7"/>
  <c r="X29" i="7" s="1"/>
  <c r="E38" i="6"/>
  <c r="H34" i="7"/>
  <c r="H42" i="7" s="1"/>
  <c r="O23" i="6"/>
  <c r="O13" i="6"/>
  <c r="O17" i="6"/>
  <c r="O22" i="6"/>
  <c r="O14" i="6"/>
  <c r="O18" i="6"/>
  <c r="O27" i="6"/>
  <c r="O30" i="6"/>
  <c r="O26" i="6"/>
  <c r="V10" i="7" l="1"/>
  <c r="P10" i="7"/>
  <c r="I34" i="6"/>
  <c r="B41" i="6"/>
  <c r="X36" i="7"/>
  <c r="O35" i="6"/>
  <c r="Q35" i="6" s="1"/>
  <c r="Q38" i="10"/>
  <c r="M41" i="6"/>
  <c r="D38" i="6"/>
  <c r="I38" i="6" s="1"/>
  <c r="Q38" i="6" s="1"/>
  <c r="F39" i="1"/>
  <c r="P25" i="7"/>
  <c r="V25" i="7" s="1"/>
  <c r="P21" i="7"/>
  <c r="V21" i="7" s="1"/>
  <c r="P17" i="7"/>
  <c r="V17" i="7" s="1"/>
  <c r="V13" i="7"/>
  <c r="X13" i="7" s="1"/>
  <c r="V22" i="7"/>
  <c r="E20" i="6" s="1"/>
  <c r="I20" i="6" s="1"/>
  <c r="Q20" i="6" s="1"/>
  <c r="V30" i="7"/>
  <c r="E28" i="6" s="1"/>
  <c r="I28" i="6" s="1"/>
  <c r="Q28" i="6" s="1"/>
  <c r="Q34" i="6"/>
  <c r="V26" i="7"/>
  <c r="E24" i="6" s="1"/>
  <c r="I24" i="6" s="1"/>
  <c r="Q24" i="6" s="1"/>
  <c r="V14" i="7"/>
  <c r="X14" i="7" s="1"/>
  <c r="K37" i="6"/>
  <c r="V27" i="7"/>
  <c r="E25" i="6" s="1"/>
  <c r="I25" i="6" s="1"/>
  <c r="Q25" i="6" s="1"/>
  <c r="V23" i="7"/>
  <c r="E21" i="6" s="1"/>
  <c r="I21" i="6" s="1"/>
  <c r="Q21" i="6" s="1"/>
  <c r="Q36" i="10"/>
  <c r="O37" i="6" s="1"/>
  <c r="Q37" i="6" s="1"/>
  <c r="J33" i="10"/>
  <c r="J38" i="10" s="1"/>
  <c r="W33" i="10"/>
  <c r="W38" i="10" s="1"/>
  <c r="B38" i="10"/>
  <c r="V28" i="7"/>
  <c r="E26" i="6" s="1"/>
  <c r="I26" i="6" s="1"/>
  <c r="Q26" i="6" s="1"/>
  <c r="V12" i="7"/>
  <c r="E10" i="6" s="1"/>
  <c r="I10" i="6" s="1"/>
  <c r="Q10" i="6" s="1"/>
  <c r="O19" i="6"/>
  <c r="V32" i="7"/>
  <c r="E30" i="6" s="1"/>
  <c r="I30" i="6" s="1"/>
  <c r="Q30" i="6" s="1"/>
  <c r="E27" i="6"/>
  <c r="I27" i="6" s="1"/>
  <c r="Q27" i="6" s="1"/>
  <c r="V15" i="7"/>
  <c r="E13" i="6" s="1"/>
  <c r="I13" i="6" s="1"/>
  <c r="Q13" i="6" s="1"/>
  <c r="V16" i="7"/>
  <c r="E14" i="6" s="1"/>
  <c r="I14" i="6" s="1"/>
  <c r="Q14" i="6" s="1"/>
  <c r="X18" i="7"/>
  <c r="V20" i="7"/>
  <c r="E18" i="6" s="1"/>
  <c r="I18" i="6" s="1"/>
  <c r="Q18" i="6" s="1"/>
  <c r="I32" i="1"/>
  <c r="I39" i="1" s="1"/>
  <c r="K32" i="6"/>
  <c r="V19" i="7"/>
  <c r="E17" i="6" s="1"/>
  <c r="I17" i="6" s="1"/>
  <c r="Q17" i="6" s="1"/>
  <c r="T34" i="7"/>
  <c r="T42" i="7" s="1"/>
  <c r="O8" i="6"/>
  <c r="V31" i="7"/>
  <c r="E29" i="6" s="1"/>
  <c r="I29" i="6" s="1"/>
  <c r="Q29" i="6" s="1"/>
  <c r="X40" i="7"/>
  <c r="I16" i="6"/>
  <c r="Q16" i="6" s="1"/>
  <c r="V11" i="7"/>
  <c r="N34" i="7"/>
  <c r="N42" i="7" s="1"/>
  <c r="D22" i="6"/>
  <c r="D32" i="6" s="1"/>
  <c r="D41" i="6" s="1"/>
  <c r="E36" i="6"/>
  <c r="I36" i="6" s="1"/>
  <c r="Q36" i="6" s="1"/>
  <c r="V34" i="7" l="1"/>
  <c r="V42" i="7" s="1"/>
  <c r="E12" i="6"/>
  <c r="I12" i="6" s="1"/>
  <c r="Q12" i="6" s="1"/>
  <c r="X17" i="7"/>
  <c r="E15" i="6"/>
  <c r="I15" i="6" s="1"/>
  <c r="Q15" i="6" s="1"/>
  <c r="E19" i="6"/>
  <c r="I19" i="6" s="1"/>
  <c r="Q19" i="6" s="1"/>
  <c r="X21" i="7"/>
  <c r="X25" i="7"/>
  <c r="E23" i="6"/>
  <c r="I23" i="6" s="1"/>
  <c r="Q23" i="6" s="1"/>
  <c r="K41" i="6"/>
  <c r="X22" i="7"/>
  <c r="X30" i="7"/>
  <c r="E11" i="6"/>
  <c r="I11" i="6" s="1"/>
  <c r="Q11" i="6" s="1"/>
  <c r="X26" i="7"/>
  <c r="X27" i="7"/>
  <c r="X23" i="7"/>
  <c r="X16" i="7"/>
  <c r="O32" i="6"/>
  <c r="O41" i="6" s="1"/>
  <c r="X32" i="7"/>
  <c r="X12" i="7"/>
  <c r="X15" i="7"/>
  <c r="X28" i="7"/>
  <c r="X31" i="7"/>
  <c r="X20" i="7"/>
  <c r="E8" i="6"/>
  <c r="I8" i="6" s="1"/>
  <c r="Q8" i="6" s="1"/>
  <c r="X10" i="7"/>
  <c r="E9" i="6"/>
  <c r="I9" i="6" s="1"/>
  <c r="Q9" i="6" s="1"/>
  <c r="X11" i="7"/>
  <c r="X19" i="7"/>
  <c r="P34" i="7"/>
  <c r="P42" i="7" s="1"/>
  <c r="V24" i="7"/>
  <c r="X24" i="7" l="1"/>
  <c r="E22" i="6"/>
  <c r="X34" i="7" l="1"/>
  <c r="X42" i="7" s="1"/>
  <c r="I22" i="6"/>
  <c r="E32" i="6"/>
  <c r="E41" i="6" s="1"/>
  <c r="I32" i="6" l="1"/>
  <c r="I41" i="6" s="1"/>
  <c r="Q22" i="6"/>
  <c r="Q32" i="6" s="1"/>
  <c r="Q41" i="6" s="1"/>
</calcChain>
</file>

<file path=xl/sharedStrings.xml><?xml version="1.0" encoding="utf-8"?>
<sst xmlns="http://schemas.openxmlformats.org/spreadsheetml/2006/main" count="194" uniqueCount="106">
  <si>
    <t>Bakersfield</t>
  </si>
  <si>
    <t>Channel Islands</t>
  </si>
  <si>
    <t>Chico</t>
  </si>
  <si>
    <t>Dominguez Hills</t>
  </si>
  <si>
    <t>East Bay</t>
  </si>
  <si>
    <t>Fresno</t>
  </si>
  <si>
    <t>Fullerton</t>
  </si>
  <si>
    <t>Humboldt</t>
  </si>
  <si>
    <t>Long Beach</t>
  </si>
  <si>
    <t>Los Angeles</t>
  </si>
  <si>
    <t>Monterey Bay</t>
  </si>
  <si>
    <t>Northridge</t>
  </si>
  <si>
    <t>Pomona</t>
  </si>
  <si>
    <t>Sacramento</t>
  </si>
  <si>
    <t>San Bernardino</t>
  </si>
  <si>
    <t>San Diego</t>
  </si>
  <si>
    <t>San Francisco</t>
  </si>
  <si>
    <t>San Jose</t>
  </si>
  <si>
    <t>San Luis Obispo</t>
  </si>
  <si>
    <t>San Marcos</t>
  </si>
  <si>
    <t>Sonoma</t>
  </si>
  <si>
    <t>Stanislaus</t>
  </si>
  <si>
    <t>Campus Total</t>
  </si>
  <si>
    <t>Chancellor's Office</t>
  </si>
  <si>
    <t>Summer Arts</t>
  </si>
  <si>
    <t>Systemwide Provisions</t>
  </si>
  <si>
    <t>CSU System Total</t>
  </si>
  <si>
    <t>Health</t>
  </si>
  <si>
    <t>Mandatory Costs</t>
  </si>
  <si>
    <t>Center for California Studies</t>
  </si>
  <si>
    <t>Systemwide Programs</t>
  </si>
  <si>
    <t>Revisions to 2016-17 General Fund Allocations</t>
  </si>
  <si>
    <t xml:space="preserve">ATTACHMENT B - Revisions to 2016-17 General Fund Allocations </t>
  </si>
  <si>
    <t>2016-17 State Funded Retirement Adjustment</t>
  </si>
  <si>
    <t>Total Revisions to 2016-17 General Fund Allocations</t>
  </si>
  <si>
    <r>
      <t>Program Funding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</si>
  <si>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t>Dental</t>
  </si>
  <si>
    <t xml:space="preserve">2016-17 Other Fees </t>
  </si>
  <si>
    <t xml:space="preserve"> 2016-17 Gross Tuition Revenue</t>
  </si>
  <si>
    <t xml:space="preserve"> (Campus Reported, Final Budget)</t>
  </si>
  <si>
    <t>2016-17 State University Grants</t>
  </si>
  <si>
    <t>(Attach. B, Col. 3)</t>
  </si>
  <si>
    <t>(Sum of Cols. 1-3)</t>
  </si>
  <si>
    <t>Total 2017-18 General Fund</t>
  </si>
  <si>
    <t>Tuition and Fees</t>
  </si>
  <si>
    <t>State University Grants</t>
  </si>
  <si>
    <t>Gross 2017-18 Tuition and Fee Revenue</t>
  </si>
  <si>
    <t>2017-18 Total SUG</t>
  </si>
  <si>
    <t>Revenue Adjustments</t>
  </si>
  <si>
    <t>2017-18 General Fund Increase</t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</si>
  <si>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Includes base budget adjustments for ongoing systemwide initiatives managed by the Chancellor’s Office.</t>
    </r>
  </si>
  <si>
    <t>New 2017-18 General Fund Allocations</t>
  </si>
  <si>
    <r>
      <t>Academic Facilities and Infrastructure</t>
    </r>
    <r>
      <rPr>
        <vertAlign val="superscript"/>
        <sz val="11"/>
        <color theme="1"/>
        <rFont val="Calibri"/>
        <family val="2"/>
        <scheme val="minor"/>
      </rPr>
      <t>1</t>
    </r>
  </si>
  <si>
    <t>Academic Facilities and Infrastructure</t>
  </si>
  <si>
    <t xml:space="preserve"> 2016-17 Gross Tuition &amp; Fee Revenue</t>
  </si>
  <si>
    <t>(Cols. 5 + 6)</t>
  </si>
  <si>
    <t>(Cols. 4 + 7)</t>
  </si>
  <si>
    <t>Employee Compensation (Current Contracts)</t>
  </si>
  <si>
    <t>Graduation Initiative 2025</t>
  </si>
  <si>
    <t xml:space="preserve">2017-18 State University Grant Increase </t>
  </si>
  <si>
    <r>
      <t>Systemwide Programs</t>
    </r>
    <r>
      <rPr>
        <vertAlign val="superscript"/>
        <sz val="11"/>
        <color theme="1"/>
        <rFont val="Calibri"/>
        <family val="2"/>
        <scheme val="minor"/>
      </rPr>
      <t>2</t>
    </r>
  </si>
  <si>
    <t>Total 2017-18 Gross Tuition &amp; Fee Revenue</t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</si>
  <si>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Includes General Obligation Bonds ($197.237M), Lease Revenue Bonds ($119.672M), and Budget Plan Maintenance and Infrastructure ($35M) annual debt service costs.</t>
    </r>
  </si>
  <si>
    <t>2017-18 SUG Increase</t>
  </si>
  <si>
    <t xml:space="preserve">2016-17 Resident FTES Target </t>
  </si>
  <si>
    <t>Tuition from      2017-18 Enrollment Growth</t>
  </si>
  <si>
    <t>(Sum Cols. 1-8)</t>
  </si>
  <si>
    <t>(Col. 9 - Col. 10)</t>
  </si>
  <si>
    <t>2017-18 Resident FTES Target</t>
  </si>
  <si>
    <t>2017-18 Final Budget Allocations</t>
  </si>
  <si>
    <r>
      <t>2017-18 Non-resident FTES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</si>
  <si>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t>Gross Revenue from Tuition Rate Increase &amp;  Enrollment Growth</t>
  </si>
  <si>
    <t xml:space="preserve"> 2016-17 Final Budget General Fund Allocation </t>
  </si>
  <si>
    <t>Gross Revenue from Tuition Rate Increase &amp; Enrollment Growth</t>
  </si>
  <si>
    <t>(Col. 10 + Col. 11)</t>
  </si>
  <si>
    <t>Coded Memo B 2017-05</t>
  </si>
  <si>
    <t>2017-18 Resident FTES Growth</t>
  </si>
  <si>
    <t>Expenditure Adjustments</t>
  </si>
  <si>
    <t>Enrollment</t>
  </si>
  <si>
    <t>Table 3 non-residents</t>
  </si>
  <si>
    <t>Operations &amp; Maintenance of New Facilities</t>
  </si>
  <si>
    <t>(Attach. D, 
Cols. 5 + 6)</t>
  </si>
  <si>
    <r>
      <t xml:space="preserve">Other Mandatory Costs </t>
    </r>
    <r>
      <rPr>
        <b/>
        <vertAlign val="superscript"/>
        <sz val="9"/>
        <color theme="1"/>
        <rFont val="Calibri"/>
        <family val="2"/>
        <scheme val="minor"/>
      </rPr>
      <t>1</t>
    </r>
    <r>
      <rPr>
        <b/>
        <sz val="9"/>
        <color theme="1"/>
        <rFont val="Calibri"/>
        <family val="2"/>
        <scheme val="minor"/>
      </rPr>
      <t xml:space="preserve"> &amp;</t>
    </r>
    <r>
      <rPr>
        <b/>
        <sz val="11"/>
        <color theme="1"/>
        <rFont val="Calibri"/>
        <family val="2"/>
        <scheme val="minor"/>
      </rPr>
      <t xml:space="preserve"> Lease Rev. Bonds</t>
    </r>
  </si>
  <si>
    <t>($10,649 * Attach. D, Col. 2)</t>
  </si>
  <si>
    <t>(Attach. D,
Cols. 7 + 8)</t>
  </si>
  <si>
    <t>(Attach. D, 
Col. 11)</t>
  </si>
  <si>
    <t>(Col. 1 + 
Col. 2)</t>
  </si>
  <si>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Reported</t>
    </r>
    <r>
      <rPr>
        <vertAlign val="superscript"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Systemwide Programs revenue is for International Programs.</t>
    </r>
  </si>
  <si>
    <t>(Sum of Cols. 5-8)</t>
  </si>
  <si>
    <t>2017-18 Gross Support Budget</t>
  </si>
  <si>
    <t>(Attach. C, Col. 11)</t>
  </si>
  <si>
    <r>
      <t>2017-18</t>
    </r>
    <r>
      <rPr>
        <b/>
        <strike/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Expenditure Adjustment</t>
    </r>
  </si>
  <si>
    <t>July 14, 2017</t>
  </si>
  <si>
    <t>ATTACHMENT A - Support Budget Total (CSU Fund 485)</t>
  </si>
  <si>
    <t>Maritime</t>
  </si>
  <si>
    <t>Total 2017-18 Revenue Adjustment</t>
  </si>
  <si>
    <r>
      <t>Enrollment Growth</t>
    </r>
    <r>
      <rPr>
        <b/>
        <sz val="9"/>
        <color theme="1"/>
        <rFont val="Calibri"/>
        <family val="2"/>
        <scheme val="minor"/>
      </rPr>
      <t xml:space="preserve">  ($10,649/FTES)</t>
    </r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</si>
  <si>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Equal to actual 2015-16 nonresident students, campus ERSS data. Reference Office of the Chancellor, Analytic Studies table:</t>
    </r>
  </si>
  <si>
    <t>(Coded Memo                   B 2016-02)</t>
  </si>
  <si>
    <t>(Attach. D, 
Cols. 7 + 8)</t>
  </si>
  <si>
    <t>(Sum Cols. 1-2)</t>
  </si>
  <si>
    <t>ATTACHMENT D - 2017-18 Enrollment, Tuition &amp; Fee Revenue, and State University Grant Adjustments</t>
  </si>
  <si>
    <t>Gross Revenue from Fall 2017 
In-State Tuition Rate Increase</t>
  </si>
  <si>
    <t>(Coded Memo 
B 2016-02)</t>
  </si>
  <si>
    <t>ATTACHMENT C  - 2017-18 Expenditure and Revenue Adjustments</t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</si>
  <si>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Funds held centrally for future allocation related to federal and state mandates, compensation (new contracts and non-represented), retirement above state-funded level, and transportation research.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</si>
</sst>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;\(#,##0.0\);\-\ "/>
    <numFmt numFmtId="165" formatCode="#,##0.0_);\(#,##0.0\)"/>
    <numFmt numFmtId="166" formatCode="_(* #,##0_);_(* \(#,##0\);_(* &quot;-&quot;??_);_(@_)"/>
    <numFmt numFmtId="167" formatCode="&quot;$&quot;#,##0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Times New Roman"/>
      <family val="1"/>
    </font>
    <font>
      <i/>
      <sz val="11"/>
      <color theme="1"/>
      <name val="Calibri"/>
      <family val="2"/>
      <scheme val="minor"/>
    </font>
    <font>
      <sz val="8"/>
      <name val="MS Sans Serif"/>
      <family val="2"/>
    </font>
    <font>
      <sz val="10"/>
      <name val="Arial"/>
      <family val="2"/>
    </font>
    <font>
      <sz val="12"/>
      <color theme="1"/>
      <name val="Times New Roman"/>
      <family val="2"/>
    </font>
    <font>
      <sz val="10"/>
      <name val="Geneva"/>
    </font>
    <font>
      <b/>
      <sz val="14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vertAlign val="superscript"/>
      <sz val="9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trike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9">
    <xf numFmtId="0" fontId="0" fillId="0" borderId="0"/>
    <xf numFmtId="0" fontId="3" fillId="0" borderId="0"/>
    <xf numFmtId="0" fontId="5" fillId="0" borderId="0"/>
    <xf numFmtId="0" fontId="3" fillId="0" borderId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0" fontId="1" fillId="0" borderId="0"/>
    <xf numFmtId="0" fontId="3" fillId="0" borderId="0"/>
    <xf numFmtId="0" fontId="6" fillId="0" borderId="0"/>
    <xf numFmtId="9" fontId="6" fillId="0" borderId="0" applyFont="0" applyFill="0" applyBorder="0" applyAlignment="0" applyProtection="0"/>
    <xf numFmtId="0" fontId="8" fillId="0" borderId="0"/>
    <xf numFmtId="0" fontId="8" fillId="0" borderId="0"/>
    <xf numFmtId="0" fontId="1" fillId="0" borderId="0"/>
    <xf numFmtId="0" fontId="1" fillId="0" borderId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6" fillId="0" borderId="0"/>
    <xf numFmtId="0" fontId="1" fillId="0" borderId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173">
    <xf numFmtId="0" fontId="0" fillId="0" borderId="0" xfId="0"/>
    <xf numFmtId="37" fontId="0" fillId="0" borderId="0" xfId="0" applyNumberFormat="1" applyFont="1" applyFill="1" applyAlignment="1">
      <alignment horizontal="center" wrapText="1"/>
    </xf>
    <xf numFmtId="3" fontId="9" fillId="0" borderId="0" xfId="0" applyNumberFormat="1" applyFont="1"/>
    <xf numFmtId="37" fontId="2" fillId="0" borderId="2" xfId="0" applyNumberFormat="1" applyFont="1" applyBorder="1"/>
    <xf numFmtId="37" fontId="9" fillId="0" borderId="0" xfId="0" applyNumberFormat="1" applyFont="1"/>
    <xf numFmtId="5" fontId="2" fillId="0" borderId="2" xfId="0" applyNumberFormat="1" applyFont="1" applyBorder="1"/>
    <xf numFmtId="37" fontId="0" fillId="0" borderId="0" xfId="0" applyNumberFormat="1" applyFont="1" applyFill="1" applyBorder="1"/>
    <xf numFmtId="37" fontId="0" fillId="0" borderId="0" xfId="0" applyNumberFormat="1" applyFont="1" applyAlignment="1">
      <alignment horizontal="center" wrapText="1"/>
    </xf>
    <xf numFmtId="37" fontId="0" fillId="0" borderId="0" xfId="0" applyNumberFormat="1" applyFont="1"/>
    <xf numFmtId="37" fontId="2" fillId="0" borderId="0" xfId="0" applyNumberFormat="1" applyFont="1" applyAlignment="1">
      <alignment horizontal="center" wrapText="1"/>
    </xf>
    <xf numFmtId="37" fontId="12" fillId="0" borderId="0" xfId="0" applyNumberFormat="1" applyFont="1" applyFill="1" applyAlignment="1">
      <alignment horizontal="center" wrapText="1"/>
    </xf>
    <xf numFmtId="37" fontId="13" fillId="0" borderId="0" xfId="0" applyNumberFormat="1" applyFont="1" applyAlignment="1">
      <alignment horizontal="center" wrapText="1"/>
    </xf>
    <xf numFmtId="37" fontId="0" fillId="0" borderId="0" xfId="0" applyNumberFormat="1" applyFont="1" applyFill="1" applyBorder="1" applyAlignment="1">
      <alignment horizontal="center" wrapText="1"/>
    </xf>
    <xf numFmtId="5" fontId="2" fillId="0" borderId="0" xfId="0" applyNumberFormat="1" applyFont="1" applyBorder="1"/>
    <xf numFmtId="37" fontId="2" fillId="0" borderId="0" xfId="0" applyNumberFormat="1" applyFont="1" applyFill="1" applyAlignment="1">
      <alignment horizontal="center" wrapText="1"/>
    </xf>
    <xf numFmtId="37" fontId="0" fillId="0" borderId="0" xfId="0" applyNumberFormat="1" applyFont="1" applyAlignment="1">
      <alignment horizontal="center"/>
    </xf>
    <xf numFmtId="37" fontId="0" fillId="0" borderId="0" xfId="0" applyNumberFormat="1" applyFont="1" applyBorder="1"/>
    <xf numFmtId="5" fontId="0" fillId="0" borderId="0" xfId="0" applyNumberFormat="1" applyFont="1"/>
    <xf numFmtId="37" fontId="0" fillId="0" borderId="0" xfId="0" applyNumberFormat="1" applyFont="1" applyFill="1"/>
    <xf numFmtId="0" fontId="0" fillId="0" borderId="0" xfId="0" applyFont="1"/>
    <xf numFmtId="0" fontId="0" fillId="0" borderId="0" xfId="0" applyFont="1" applyFill="1"/>
    <xf numFmtId="37" fontId="17" fillId="0" borderId="0" xfId="0" applyNumberFormat="1" applyFont="1"/>
    <xf numFmtId="37" fontId="18" fillId="0" borderId="0" xfId="0" applyNumberFormat="1" applyFont="1" applyBorder="1" applyAlignment="1">
      <alignment horizontal="center" wrapText="1"/>
    </xf>
    <xf numFmtId="5" fontId="0" fillId="0" borderId="0" xfId="0" applyNumberFormat="1" applyFont="1" applyBorder="1"/>
    <xf numFmtId="37" fontId="0" fillId="0" borderId="0" xfId="0" applyNumberFormat="1" applyFont="1" applyAlignment="1"/>
    <xf numFmtId="5" fontId="2" fillId="0" borderId="2" xfId="0" applyNumberFormat="1" applyFont="1" applyBorder="1" applyAlignment="1"/>
    <xf numFmtId="37" fontId="2" fillId="0" borderId="2" xfId="0" applyNumberFormat="1" applyFont="1" applyBorder="1" applyAlignment="1"/>
    <xf numFmtId="37" fontId="0" fillId="0" borderId="0" xfId="0" applyNumberFormat="1" applyFont="1" applyAlignment="1">
      <alignment horizontal="left"/>
    </xf>
    <xf numFmtId="37" fontId="0" fillId="0" borderId="0" xfId="0" applyNumberFormat="1" applyFont="1" applyAlignment="1">
      <alignment horizontal="right"/>
    </xf>
    <xf numFmtId="0" fontId="14" fillId="0" borderId="0" xfId="0" quotePrefix="1" applyFont="1"/>
    <xf numFmtId="37" fontId="0" fillId="0" borderId="0" xfId="0" applyNumberFormat="1" applyFont="1" applyBorder="1" applyAlignment="1">
      <alignment horizontal="left"/>
    </xf>
    <xf numFmtId="37" fontId="2" fillId="0" borderId="0" xfId="0" applyNumberFormat="1" applyFont="1" applyFill="1" applyBorder="1" applyAlignment="1">
      <alignment horizontal="left" wrapText="1"/>
    </xf>
    <xf numFmtId="37" fontId="14" fillId="0" borderId="0" xfId="0" applyNumberFormat="1" applyFont="1" applyFill="1" applyBorder="1" applyAlignment="1">
      <alignment horizontal="center" wrapText="1"/>
    </xf>
    <xf numFmtId="5" fontId="0" fillId="0" borderId="4" xfId="0" applyNumberFormat="1" applyFont="1" applyBorder="1"/>
    <xf numFmtId="37" fontId="15" fillId="0" borderId="0" xfId="0" applyNumberFormat="1" applyFont="1" applyBorder="1" applyAlignment="1">
      <alignment horizontal="left"/>
    </xf>
    <xf numFmtId="37" fontId="0" fillId="0" borderId="5" xfId="0" applyNumberFormat="1" applyFont="1" applyBorder="1"/>
    <xf numFmtId="37" fontId="0" fillId="0" borderId="5" xfId="0" applyNumberFormat="1" applyFont="1" applyBorder="1" applyAlignment="1">
      <alignment horizontal="left"/>
    </xf>
    <xf numFmtId="37" fontId="0" fillId="0" borderId="6" xfId="0" applyNumberFormat="1" applyFont="1" applyBorder="1" applyAlignment="1">
      <alignment horizontal="left"/>
    </xf>
    <xf numFmtId="37" fontId="0" fillId="0" borderId="6" xfId="0" applyNumberFormat="1" applyFont="1" applyBorder="1"/>
    <xf numFmtId="37" fontId="2" fillId="0" borderId="0" xfId="0" applyNumberFormat="1" applyFont="1" applyFill="1" applyBorder="1" applyAlignment="1">
      <alignment vertical="center"/>
    </xf>
    <xf numFmtId="37" fontId="9" fillId="0" borderId="0" xfId="0" applyNumberFormat="1" applyFont="1" applyFill="1"/>
    <xf numFmtId="37" fontId="0" fillId="0" borderId="0" xfId="0" applyNumberFormat="1" applyFont="1" applyFill="1" applyAlignment="1">
      <alignment horizontal="center"/>
    </xf>
    <xf numFmtId="37" fontId="2" fillId="0" borderId="0" xfId="0" applyNumberFormat="1" applyFont="1" applyFill="1"/>
    <xf numFmtId="37" fontId="2" fillId="0" borderId="0" xfId="0" applyNumberFormat="1" applyFont="1" applyFill="1" applyBorder="1" applyAlignment="1">
      <alignment horizontal="center" vertical="center"/>
    </xf>
    <xf numFmtId="37" fontId="15" fillId="0" borderId="0" xfId="0" applyNumberFormat="1" applyFont="1" applyFill="1" applyAlignment="1">
      <alignment horizontal="left"/>
    </xf>
    <xf numFmtId="5" fontId="0" fillId="0" borderId="0" xfId="0" applyNumberFormat="1" applyFont="1" applyFill="1"/>
    <xf numFmtId="37" fontId="2" fillId="0" borderId="2" xfId="0" applyNumberFormat="1" applyFont="1" applyFill="1" applyBorder="1"/>
    <xf numFmtId="5" fontId="2" fillId="0" borderId="2" xfId="0" applyNumberFormat="1" applyFont="1" applyFill="1" applyBorder="1"/>
    <xf numFmtId="37" fontId="2" fillId="0" borderId="0" xfId="0" applyNumberFormat="1" applyFont="1" applyFill="1" applyBorder="1"/>
    <xf numFmtId="5" fontId="2" fillId="0" borderId="0" xfId="0" applyNumberFormat="1" applyFont="1" applyFill="1" applyBorder="1"/>
    <xf numFmtId="37" fontId="4" fillId="0" borderId="0" xfId="0" applyNumberFormat="1" applyFont="1" applyFill="1"/>
    <xf numFmtId="37" fontId="0" fillId="0" borderId="0" xfId="0" applyNumberFormat="1" applyFont="1" applyAlignment="1">
      <alignment wrapText="1"/>
    </xf>
    <xf numFmtId="37" fontId="18" fillId="0" borderId="0" xfId="0" applyNumberFormat="1" applyFont="1" applyFill="1" applyAlignment="1">
      <alignment wrapText="1"/>
    </xf>
    <xf numFmtId="37" fontId="0" fillId="0" borderId="0" xfId="0" applyNumberFormat="1"/>
    <xf numFmtId="164" fontId="6" fillId="0" borderId="0" xfId="0" applyNumberFormat="1" applyFont="1" applyFill="1"/>
    <xf numFmtId="165" fontId="0" fillId="0" borderId="0" xfId="0" applyNumberFormat="1" applyFont="1"/>
    <xf numFmtId="37" fontId="11" fillId="0" borderId="0" xfId="0" applyNumberFormat="1" applyFont="1" applyFill="1" applyBorder="1"/>
    <xf numFmtId="37" fontId="0" fillId="2" borderId="0" xfId="0" applyNumberFormat="1" applyFont="1" applyFill="1"/>
    <xf numFmtId="37" fontId="22" fillId="0" borderId="0" xfId="0" applyNumberFormat="1" applyFont="1" applyFill="1"/>
    <xf numFmtId="37" fontId="2" fillId="0" borderId="0" xfId="0" applyNumberFormat="1" applyFont="1" applyFill="1" applyBorder="1" applyAlignment="1">
      <alignment horizontal="center" wrapText="1"/>
    </xf>
    <xf numFmtId="37" fontId="15" fillId="0" borderId="0" xfId="0" applyNumberFormat="1" applyFont="1" applyFill="1" applyAlignment="1">
      <alignment vertical="top" wrapText="1"/>
    </xf>
    <xf numFmtId="37" fontId="0" fillId="0" borderId="0" xfId="0" applyNumberFormat="1" applyFont="1" applyFill="1" applyAlignment="1">
      <alignment vertical="top" wrapText="1"/>
    </xf>
    <xf numFmtId="37" fontId="19" fillId="0" borderId="0" xfId="0" applyNumberFormat="1" applyFont="1" applyFill="1" applyAlignment="1">
      <alignment horizontal="left"/>
    </xf>
    <xf numFmtId="0" fontId="24" fillId="0" borderId="0" xfId="0" applyFont="1" applyAlignment="1">
      <alignment horizontal="right"/>
    </xf>
    <xf numFmtId="5" fontId="0" fillId="0" borderId="0" xfId="0" applyNumberFormat="1" applyFont="1" applyFill="1" applyBorder="1"/>
    <xf numFmtId="37" fontId="2" fillId="0" borderId="0" xfId="0" applyNumberFormat="1" applyFont="1" applyFill="1" applyBorder="1" applyAlignment="1">
      <alignment horizontal="center" wrapText="1"/>
    </xf>
    <xf numFmtId="37" fontId="14" fillId="0" borderId="0" xfId="0" applyNumberFormat="1" applyFont="1" applyFill="1" applyAlignment="1">
      <alignment horizontal="center" wrapText="1"/>
    </xf>
    <xf numFmtId="37" fontId="2" fillId="0" borderId="0" xfId="0" applyNumberFormat="1" applyFont="1" applyFill="1" applyBorder="1" applyAlignment="1">
      <alignment horizontal="center" wrapText="1"/>
    </xf>
    <xf numFmtId="37" fontId="0" fillId="3" borderId="0" xfId="0" applyNumberFormat="1" applyFont="1" applyFill="1" applyBorder="1"/>
    <xf numFmtId="37" fontId="0" fillId="3" borderId="0" xfId="0" applyNumberFormat="1" applyFont="1" applyFill="1" applyAlignment="1">
      <alignment horizontal="center"/>
    </xf>
    <xf numFmtId="37" fontId="2" fillId="3" borderId="0" xfId="0" applyNumberFormat="1" applyFont="1" applyFill="1" applyBorder="1" applyAlignment="1">
      <alignment horizontal="center" vertical="center"/>
    </xf>
    <xf numFmtId="37" fontId="19" fillId="3" borderId="0" xfId="0" applyNumberFormat="1" applyFont="1" applyFill="1" applyAlignment="1">
      <alignment horizontal="left"/>
    </xf>
    <xf numFmtId="37" fontId="0" fillId="3" borderId="0" xfId="0" applyNumberFormat="1" applyFont="1" applyFill="1"/>
    <xf numFmtId="5" fontId="2" fillId="3" borderId="2" xfId="0" applyNumberFormat="1" applyFont="1" applyFill="1" applyBorder="1"/>
    <xf numFmtId="37" fontId="16" fillId="0" borderId="0" xfId="0" applyNumberFormat="1" applyFont="1" applyFill="1" applyBorder="1" applyAlignment="1">
      <alignment horizontal="center" wrapText="1"/>
    </xf>
    <xf numFmtId="37" fontId="0" fillId="0" borderId="0" xfId="0" applyNumberFormat="1" applyFont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37" fontId="0" fillId="0" borderId="0" xfId="0" applyNumberFormat="1" applyFont="1" applyFill="1" applyBorder="1" applyAlignment="1">
      <alignment horizontal="center"/>
    </xf>
    <xf numFmtId="37" fontId="14" fillId="0" borderId="0" xfId="0" applyNumberFormat="1" applyFont="1" applyFill="1" applyAlignment="1">
      <alignment wrapText="1"/>
    </xf>
    <xf numFmtId="37" fontId="0" fillId="0" borderId="5" xfId="0" applyNumberFormat="1" applyFont="1" applyFill="1" applyBorder="1"/>
    <xf numFmtId="37" fontId="0" fillId="0" borderId="2" xfId="0" applyNumberFormat="1" applyFont="1" applyFill="1" applyBorder="1"/>
    <xf numFmtId="37" fontId="0" fillId="0" borderId="6" xfId="0" applyNumberFormat="1" applyFont="1" applyFill="1" applyBorder="1"/>
    <xf numFmtId="5" fontId="0" fillId="0" borderId="6" xfId="0" applyNumberFormat="1" applyFont="1" applyFill="1" applyBorder="1"/>
    <xf numFmtId="37" fontId="15" fillId="0" borderId="0" xfId="0" applyNumberFormat="1" applyFont="1" applyFill="1" applyBorder="1" applyAlignment="1">
      <alignment horizontal="left"/>
    </xf>
    <xf numFmtId="37" fontId="0" fillId="0" borderId="0" xfId="0" applyNumberFormat="1" applyFont="1" applyFill="1" applyAlignment="1">
      <alignment wrapText="1"/>
    </xf>
    <xf numFmtId="0" fontId="24" fillId="0" borderId="0" xfId="0" applyFont="1" applyFill="1" applyAlignment="1">
      <alignment horizontal="right"/>
    </xf>
    <xf numFmtId="9" fontId="0" fillId="0" borderId="0" xfId="56" applyFont="1"/>
    <xf numFmtId="166" fontId="0" fillId="0" borderId="0" xfId="57" applyNumberFormat="1" applyFont="1"/>
    <xf numFmtId="166" fontId="0" fillId="0" borderId="0" xfId="0" applyNumberFormat="1" applyFont="1"/>
    <xf numFmtId="5" fontId="0" fillId="0" borderId="0" xfId="0" applyNumberFormat="1" applyFont="1" applyAlignment="1">
      <alignment horizontal="right"/>
    </xf>
    <xf numFmtId="165" fontId="0" fillId="0" borderId="0" xfId="0" applyNumberFormat="1" applyFont="1" applyFill="1" applyAlignment="1">
      <alignment vertical="top" wrapText="1"/>
    </xf>
    <xf numFmtId="5" fontId="0" fillId="2" borderId="0" xfId="0" applyNumberFormat="1" applyFont="1" applyFill="1"/>
    <xf numFmtId="164" fontId="6" fillId="2" borderId="0" xfId="0" applyNumberFormat="1" applyFont="1" applyFill="1"/>
    <xf numFmtId="37" fontId="11" fillId="2" borderId="0" xfId="0" applyNumberFormat="1" applyFont="1" applyFill="1" applyBorder="1"/>
    <xf numFmtId="5" fontId="0" fillId="2" borderId="0" xfId="0" applyNumberFormat="1" applyFont="1" applyFill="1" applyBorder="1"/>
    <xf numFmtId="37" fontId="0" fillId="2" borderId="0" xfId="0" applyNumberFormat="1" applyFont="1" applyFill="1" applyBorder="1"/>
    <xf numFmtId="165" fontId="0" fillId="2" borderId="0" xfId="0" applyNumberFormat="1" applyFont="1" applyFill="1"/>
    <xf numFmtId="37" fontId="20" fillId="2" borderId="0" xfId="0" applyNumberFormat="1" applyFont="1" applyFill="1" applyBorder="1"/>
    <xf numFmtId="5" fontId="2" fillId="2" borderId="3" xfId="0" applyNumberFormat="1" applyFont="1" applyFill="1" applyBorder="1"/>
    <xf numFmtId="37" fontId="2" fillId="2" borderId="3" xfId="0" applyNumberFormat="1" applyFont="1" applyFill="1" applyBorder="1"/>
    <xf numFmtId="5" fontId="2" fillId="2" borderId="0" xfId="0" applyNumberFormat="1" applyFont="1" applyFill="1" applyBorder="1"/>
    <xf numFmtId="37" fontId="0" fillId="2" borderId="3" xfId="0" applyNumberFormat="1" applyFont="1" applyFill="1" applyBorder="1"/>
    <xf numFmtId="37" fontId="15" fillId="2" borderId="0" xfId="0" applyNumberFormat="1" applyFont="1" applyFill="1" applyAlignment="1">
      <alignment horizontal="left"/>
    </xf>
    <xf numFmtId="37" fontId="0" fillId="2" borderId="0" xfId="0" applyNumberFormat="1" applyFont="1" applyFill="1" applyAlignment="1"/>
    <xf numFmtId="5" fontId="0" fillId="2" borderId="0" xfId="0" applyNumberFormat="1" applyFont="1" applyFill="1" applyAlignment="1"/>
    <xf numFmtId="5" fontId="2" fillId="2" borderId="3" xfId="0" applyNumberFormat="1" applyFont="1" applyFill="1" applyBorder="1" applyAlignment="1"/>
    <xf numFmtId="5" fontId="0" fillId="2" borderId="0" xfId="0" applyNumberFormat="1" applyFont="1" applyFill="1" applyBorder="1" applyAlignment="1">
      <alignment horizontal="left"/>
    </xf>
    <xf numFmtId="37" fontId="0" fillId="2" borderId="0" xfId="0" applyNumberFormat="1" applyFont="1" applyFill="1" applyBorder="1" applyAlignment="1">
      <alignment horizontal="left"/>
    </xf>
    <xf numFmtId="37" fontId="15" fillId="2" borderId="0" xfId="0" applyNumberFormat="1" applyFont="1" applyFill="1" applyBorder="1" applyAlignment="1">
      <alignment horizontal="left"/>
    </xf>
    <xf numFmtId="5" fontId="2" fillId="2" borderId="1" xfId="0" applyNumberFormat="1" applyFont="1" applyFill="1" applyBorder="1" applyAlignment="1">
      <alignment horizontal="left"/>
    </xf>
    <xf numFmtId="5" fontId="2" fillId="2" borderId="1" xfId="0" applyNumberFormat="1" applyFont="1" applyFill="1" applyBorder="1"/>
    <xf numFmtId="5" fontId="0" fillId="3" borderId="0" xfId="0" applyNumberFormat="1" applyFont="1" applyFill="1"/>
    <xf numFmtId="5" fontId="2" fillId="3" borderId="3" xfId="0" applyNumberFormat="1" applyFont="1" applyFill="1" applyBorder="1"/>
    <xf numFmtId="37" fontId="0" fillId="0" borderId="0" xfId="0" applyNumberFormat="1" applyFont="1" applyFill="1" applyBorder="1" applyAlignment="1">
      <alignment horizontal="center" wrapText="1"/>
    </xf>
    <xf numFmtId="37" fontId="0" fillId="3" borderId="0" xfId="0" applyNumberFormat="1" applyFont="1" applyFill="1" applyBorder="1" applyAlignment="1">
      <alignment horizontal="center"/>
    </xf>
    <xf numFmtId="37" fontId="2" fillId="3" borderId="0" xfId="0" applyNumberFormat="1" applyFont="1" applyFill="1" applyBorder="1" applyAlignment="1">
      <alignment horizontal="center" wrapText="1"/>
    </xf>
    <xf numFmtId="37" fontId="14" fillId="3" borderId="0" xfId="0" applyNumberFormat="1" applyFont="1" applyFill="1" applyBorder="1" applyAlignment="1">
      <alignment horizontal="center" wrapText="1"/>
    </xf>
    <xf numFmtId="5" fontId="0" fillId="3" borderId="0" xfId="0" applyNumberFormat="1" applyFont="1" applyFill="1" applyBorder="1"/>
    <xf numFmtId="37" fontId="0" fillId="3" borderId="5" xfId="0" applyNumberFormat="1" applyFont="1" applyFill="1" applyBorder="1"/>
    <xf numFmtId="5" fontId="2" fillId="3" borderId="0" xfId="0" applyNumberFormat="1" applyFont="1" applyFill="1" applyBorder="1"/>
    <xf numFmtId="37" fontId="0" fillId="3" borderId="6" xfId="0" applyNumberFormat="1" applyFont="1" applyFill="1" applyBorder="1"/>
    <xf numFmtId="5" fontId="0" fillId="3" borderId="2" xfId="0" applyNumberFormat="1" applyFont="1" applyFill="1" applyBorder="1"/>
    <xf numFmtId="5" fontId="0" fillId="3" borderId="3" xfId="0" applyNumberFormat="1" applyFont="1" applyFill="1" applyBorder="1"/>
    <xf numFmtId="0" fontId="0" fillId="0" borderId="0" xfId="0" applyFont="1" applyFill="1" applyBorder="1"/>
    <xf numFmtId="37" fontId="2" fillId="0" borderId="0" xfId="0" applyNumberFormat="1" applyFont="1" applyFill="1" applyBorder="1" applyAlignment="1">
      <alignment horizontal="center" wrapText="1"/>
    </xf>
    <xf numFmtId="37" fontId="12" fillId="0" borderId="0" xfId="0" applyNumberFormat="1" applyFont="1" applyFill="1" applyAlignment="1">
      <alignment horizontal="center" wrapText="1"/>
    </xf>
    <xf numFmtId="0" fontId="2" fillId="0" borderId="0" xfId="0" applyFont="1" applyAlignment="1">
      <alignment horizontal="center" wrapText="1"/>
    </xf>
    <xf numFmtId="37" fontId="2" fillId="0" borderId="0" xfId="0" applyNumberFormat="1" applyFont="1" applyFill="1" applyBorder="1" applyAlignment="1">
      <alignment horizontal="center" wrapText="1"/>
    </xf>
    <xf numFmtId="37" fontId="2" fillId="0" borderId="0" xfId="0" applyNumberFormat="1" applyFont="1" applyFill="1" applyBorder="1" applyAlignment="1">
      <alignment horizontal="center" wrapText="1"/>
    </xf>
    <xf numFmtId="0" fontId="0" fillId="2" borderId="0" xfId="0" applyFont="1" applyFill="1"/>
    <xf numFmtId="0" fontId="2" fillId="0" borderId="0" xfId="0" applyFont="1" applyAlignment="1">
      <alignment horizontal="center" vertical="center" wrapText="1"/>
    </xf>
    <xf numFmtId="3" fontId="0" fillId="2" borderId="0" xfId="0" applyNumberFormat="1" applyFont="1" applyFill="1" applyAlignment="1"/>
    <xf numFmtId="3" fontId="0" fillId="0" borderId="0" xfId="0" applyNumberFormat="1" applyFont="1" applyAlignment="1"/>
    <xf numFmtId="167" fontId="0" fillId="2" borderId="0" xfId="0" applyNumberFormat="1" applyFont="1" applyFill="1" applyAlignment="1"/>
    <xf numFmtId="37" fontId="14" fillId="0" borderId="0" xfId="0" applyNumberFormat="1" applyFont="1" applyFill="1" applyAlignment="1">
      <alignment horizontal="center" vertical="center" wrapText="1"/>
    </xf>
    <xf numFmtId="37" fontId="0" fillId="0" borderId="0" xfId="0" applyNumberFormat="1" applyFont="1" applyFill="1" applyAlignment="1">
      <alignment horizontal="center" vertical="center" wrapText="1"/>
    </xf>
    <xf numFmtId="37" fontId="14" fillId="0" borderId="0" xfId="0" applyNumberFormat="1" applyFont="1" applyFill="1" applyBorder="1" applyAlignment="1">
      <alignment horizontal="center" vertical="center" wrapText="1"/>
    </xf>
    <xf numFmtId="37" fontId="0" fillId="3" borderId="0" xfId="0" applyNumberFormat="1" applyFont="1" applyFill="1" applyAlignment="1">
      <alignment horizontal="center" vertical="center" wrapText="1"/>
    </xf>
    <xf numFmtId="37" fontId="0" fillId="0" borderId="0" xfId="0" applyNumberFormat="1" applyFont="1" applyFill="1" applyAlignment="1">
      <alignment vertical="center"/>
    </xf>
    <xf numFmtId="166" fontId="0" fillId="2" borderId="0" xfId="57" applyNumberFormat="1" applyFont="1" applyFill="1"/>
    <xf numFmtId="37" fontId="2" fillId="0" borderId="0" xfId="0" applyNumberFormat="1" applyFont="1"/>
    <xf numFmtId="37" fontId="18" fillId="0" borderId="0" xfId="0" applyNumberFormat="1" applyFont="1" applyFill="1" applyBorder="1" applyAlignment="1">
      <alignment horizontal="center" wrapText="1"/>
    </xf>
    <xf numFmtId="10" fontId="0" fillId="0" borderId="0" xfId="56" applyNumberFormat="1" applyFont="1"/>
    <xf numFmtId="5" fontId="2" fillId="0" borderId="3" xfId="0" applyNumberFormat="1" applyFont="1" applyFill="1" applyBorder="1"/>
    <xf numFmtId="37" fontId="0" fillId="0" borderId="0" xfId="56" applyNumberFormat="1" applyFont="1"/>
    <xf numFmtId="167" fontId="0" fillId="2" borderId="0" xfId="0" applyNumberFormat="1" applyFont="1" applyFill="1"/>
    <xf numFmtId="3" fontId="0" fillId="0" borderId="0" xfId="0" applyNumberFormat="1" applyFont="1" applyFill="1"/>
    <xf numFmtId="3" fontId="0" fillId="2" borderId="0" xfId="0" applyNumberFormat="1" applyFont="1" applyFill="1"/>
    <xf numFmtId="37" fontId="0" fillId="3" borderId="0" xfId="0" applyNumberFormat="1" applyFont="1" applyFill="1" applyAlignment="1"/>
    <xf numFmtId="37" fontId="0" fillId="0" borderId="0" xfId="0" applyNumberFormat="1" applyFont="1" applyFill="1" applyAlignment="1"/>
    <xf numFmtId="37" fontId="0" fillId="0" borderId="0" xfId="0" applyNumberFormat="1" applyFont="1" applyFill="1" applyBorder="1" applyAlignment="1"/>
    <xf numFmtId="37" fontId="14" fillId="0" borderId="0" xfId="0" applyNumberFormat="1" applyFont="1" applyFill="1" applyBorder="1" applyAlignment="1">
      <alignment wrapText="1"/>
    </xf>
    <xf numFmtId="0" fontId="14" fillId="0" borderId="0" xfId="0" applyFont="1" applyAlignment="1">
      <alignment wrapText="1"/>
    </xf>
    <xf numFmtId="0" fontId="26" fillId="0" borderId="0" xfId="58"/>
    <xf numFmtId="37" fontId="2" fillId="2" borderId="0" xfId="0" applyNumberFormat="1" applyFont="1" applyFill="1" applyBorder="1"/>
    <xf numFmtId="37" fontId="14" fillId="0" borderId="0" xfId="0" applyNumberFormat="1" applyFont="1" applyFill="1" applyAlignment="1">
      <alignment horizontal="center" wrapText="1"/>
    </xf>
    <xf numFmtId="37" fontId="0" fillId="0" borderId="0" xfId="0" applyNumberFormat="1" applyFont="1" applyFill="1" applyAlignment="1">
      <alignment vertical="top"/>
    </xf>
    <xf numFmtId="166" fontId="0" fillId="0" borderId="0" xfId="57" applyNumberFormat="1" applyFont="1" applyFill="1"/>
    <xf numFmtId="37" fontId="14" fillId="0" borderId="0" xfId="0" applyNumberFormat="1" applyFont="1" applyFill="1" applyAlignment="1">
      <alignment horizontal="center" wrapText="1"/>
    </xf>
    <xf numFmtId="37" fontId="2" fillId="3" borderId="0" xfId="0" applyNumberFormat="1" applyFont="1" applyFill="1"/>
    <xf numFmtId="37" fontId="0" fillId="0" borderId="0" xfId="0" applyNumberFormat="1" applyFont="1" applyFill="1" applyAlignment="1">
      <alignment horizontal="left" vertical="top"/>
    </xf>
    <xf numFmtId="37" fontId="2" fillId="0" borderId="1" xfId="0" applyNumberFormat="1" applyFont="1" applyBorder="1" applyAlignment="1">
      <alignment horizontal="center" wrapText="1"/>
    </xf>
    <xf numFmtId="37" fontId="2" fillId="0" borderId="1" xfId="0" applyNumberFormat="1" applyFont="1" applyFill="1" applyBorder="1" applyAlignment="1">
      <alignment horizontal="center" wrapText="1"/>
    </xf>
    <xf numFmtId="37" fontId="25" fillId="0" borderId="1" xfId="0" applyNumberFormat="1" applyFont="1" applyFill="1" applyBorder="1" applyAlignment="1">
      <alignment horizontal="center"/>
    </xf>
    <xf numFmtId="37" fontId="2" fillId="0" borderId="5" xfId="0" applyNumberFormat="1" applyFont="1" applyFill="1" applyBorder="1" applyAlignment="1">
      <alignment horizontal="center" vertical="center"/>
    </xf>
    <xf numFmtId="37" fontId="0" fillId="0" borderId="0" xfId="0" applyNumberFormat="1" applyFont="1" applyFill="1" applyAlignment="1">
      <alignment horizontal="left" vertical="top" wrapText="1"/>
    </xf>
    <xf numFmtId="0" fontId="0" fillId="0" borderId="0" xfId="0" applyFont="1" applyFill="1" applyAlignment="1">
      <alignment horizontal="left" wrapText="1"/>
    </xf>
    <xf numFmtId="0" fontId="25" fillId="0" borderId="1" xfId="0" applyFont="1" applyFill="1" applyBorder="1" applyAlignment="1">
      <alignment horizontal="center"/>
    </xf>
    <xf numFmtId="0" fontId="25" fillId="0" borderId="1" xfId="0" applyFont="1" applyBorder="1" applyAlignment="1">
      <alignment horizontal="center"/>
    </xf>
    <xf numFmtId="37" fontId="14" fillId="0" borderId="0" xfId="0" applyNumberFormat="1" applyFont="1" applyFill="1" applyAlignment="1">
      <alignment horizontal="center" wrapText="1"/>
    </xf>
    <xf numFmtId="37" fontId="25" fillId="0" borderId="1" xfId="0" applyNumberFormat="1" applyFont="1" applyBorder="1" applyAlignment="1">
      <alignment horizontal="center"/>
    </xf>
    <xf numFmtId="37" fontId="9" fillId="0" borderId="0" xfId="0" applyNumberFormat="1" applyFont="1" applyAlignment="1">
      <alignment horizontal="right"/>
    </xf>
    <xf numFmtId="37" fontId="9" fillId="0" borderId="0" xfId="0" quotePrefix="1" applyNumberFormat="1" applyFont="1" applyAlignment="1">
      <alignment horizontal="right"/>
    </xf>
  </cellXfs>
  <cellStyles count="59">
    <cellStyle name="_FeeWaiver_rvsd_TBLS24-34_7-23-01" xfId="45"/>
    <cellStyle name="Comma" xfId="57" builtinId="3"/>
    <cellStyle name="Comma 2" xfId="4"/>
    <cellStyle name="Comma 2 2" xfId="30"/>
    <cellStyle name="Comma 2 3" xfId="50"/>
    <cellStyle name="Comma 3" xfId="5"/>
    <cellStyle name="Comma 4" xfId="6"/>
    <cellStyle name="Comma 4 2" xfId="7"/>
    <cellStyle name="Comma 5" xfId="8"/>
    <cellStyle name="Comma 6" xfId="9"/>
    <cellStyle name="Comma 6 2" xfId="29"/>
    <cellStyle name="Comma 7" xfId="10"/>
    <cellStyle name="Comma 7 2" xfId="11"/>
    <cellStyle name="Comma 7 3" xfId="36"/>
    <cellStyle name="Comma 7 4" xfId="38"/>
    <cellStyle name="Comma 8" xfId="39"/>
    <cellStyle name="Comma 9" xfId="49"/>
    <cellStyle name="Currency 2" xfId="12"/>
    <cellStyle name="Currency 2 2" xfId="13"/>
    <cellStyle name="Currency 2 3" xfId="52"/>
    <cellStyle name="Currency 3" xfId="14"/>
    <cellStyle name="Currency 3 2" xfId="15"/>
    <cellStyle name="Currency 4" xfId="51"/>
    <cellStyle name="Hyperlink" xfId="58" builtinId="8"/>
    <cellStyle name="Normal" xfId="0" builtinId="0"/>
    <cellStyle name="Normal 10" xfId="43"/>
    <cellStyle name="Normal 11" xfId="3"/>
    <cellStyle name="Normal 2" xfId="2"/>
    <cellStyle name="Normal 2 2" xfId="1"/>
    <cellStyle name="Normal 2 3" xfId="53"/>
    <cellStyle name="Normal 3" xfId="16"/>
    <cellStyle name="Normal 3 2" xfId="54"/>
    <cellStyle name="Normal 4" xfId="17"/>
    <cellStyle name="Normal 4 2" xfId="18"/>
    <cellStyle name="Normal 5" xfId="19"/>
    <cellStyle name="Normal 5 2" xfId="20"/>
    <cellStyle name="Normal 5 2 2" xfId="31"/>
    <cellStyle name="Normal 5 2 3" xfId="32"/>
    <cellStyle name="Normal 5 2 4" xfId="33"/>
    <cellStyle name="Normal 5 2 4 2" xfId="48"/>
    <cellStyle name="Normal 5 2 5" xfId="34"/>
    <cellStyle name="Normal 5 2 5 2" xfId="47"/>
    <cellStyle name="Normal 5 3" xfId="35"/>
    <cellStyle name="Normal 5 4" xfId="40"/>
    <cellStyle name="Normal 5 5" xfId="41"/>
    <cellStyle name="Normal 5 6" xfId="37"/>
    <cellStyle name="Normal 6" xfId="21"/>
    <cellStyle name="Normal 7" xfId="22"/>
    <cellStyle name="Normal 7 2" xfId="23"/>
    <cellStyle name="Normal 8" xfId="27"/>
    <cellStyle name="Normal 8 2" xfId="28"/>
    <cellStyle name="Normal 9" xfId="42"/>
    <cellStyle name="Percent" xfId="56" builtinId="5"/>
    <cellStyle name="Percent 2" xfId="25"/>
    <cellStyle name="Percent 2 2" xfId="55"/>
    <cellStyle name="Percent 3" xfId="26"/>
    <cellStyle name="Percent 4" xfId="44"/>
    <cellStyle name="Percent 5" xfId="24"/>
    <cellStyle name="Style 1" xfId="46"/>
  </cellStyles>
  <dxfs count="3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D7D7D7"/>
      <color rgb="FFFFFFCC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calstate.edu/as/cyr/cyr15-16/table03n.s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V47"/>
  <sheetViews>
    <sheetView tabSelected="1"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4" sqref="A4"/>
    </sheetView>
  </sheetViews>
  <sheetFormatPr defaultColWidth="8.85546875" defaultRowHeight="15"/>
  <cols>
    <col min="1" max="1" width="33.42578125" style="8" customWidth="1"/>
    <col min="2" max="2" width="14.42578125" style="8" bestFit="1" customWidth="1"/>
    <col min="3" max="3" width="1.5703125" style="27" customWidth="1"/>
    <col min="4" max="4" width="13.140625" style="8" bestFit="1" customWidth="1"/>
    <col min="5" max="5" width="13.140625" style="8" customWidth="1"/>
    <col min="6" max="6" width="1.5703125" style="18" customWidth="1"/>
    <col min="7" max="7" width="13.140625" style="18" hidden="1" customWidth="1"/>
    <col min="8" max="8" width="1.85546875" style="18" hidden="1" customWidth="1"/>
    <col min="9" max="9" width="14.42578125" style="18" bestFit="1" customWidth="1"/>
    <col min="10" max="10" width="1.5703125" style="18" customWidth="1"/>
    <col min="11" max="11" width="14.42578125" style="18" customWidth="1"/>
    <col min="12" max="12" width="1.5703125" style="18" customWidth="1"/>
    <col min="13" max="13" width="14.42578125" style="18" customWidth="1"/>
    <col min="14" max="14" width="1.5703125" style="18" customWidth="1"/>
    <col min="15" max="15" width="15.7109375" style="8" customWidth="1"/>
    <col min="16" max="16" width="1.5703125" style="18" customWidth="1"/>
    <col min="17" max="17" width="15.5703125" style="8" customWidth="1"/>
    <col min="18" max="19" width="12.85546875" style="8" bestFit="1" customWidth="1"/>
    <col min="20" max="20" width="11.140625" style="8" bestFit="1" customWidth="1"/>
    <col min="21" max="21" width="11.85546875" style="8" bestFit="1" customWidth="1"/>
    <col min="22" max="22" width="12.85546875" style="8" bestFit="1" customWidth="1"/>
    <col min="23" max="16384" width="8.85546875" style="8"/>
  </cols>
  <sheetData>
    <row r="1" spans="1:22" ht="18.75">
      <c r="A1" s="40" t="s">
        <v>93</v>
      </c>
      <c r="B1" s="16"/>
      <c r="Q1" s="171" t="s">
        <v>75</v>
      </c>
    </row>
    <row r="2" spans="1:22" ht="18.75">
      <c r="A2" s="4" t="s">
        <v>69</v>
      </c>
      <c r="B2" s="16"/>
      <c r="P2" s="85"/>
      <c r="Q2" s="172" t="s">
        <v>92</v>
      </c>
    </row>
    <row r="3" spans="1:22" ht="14.45" customHeight="1">
      <c r="A3" s="4"/>
      <c r="B3" s="16"/>
      <c r="C3" s="30"/>
      <c r="D3" s="16"/>
      <c r="E3" s="16"/>
      <c r="F3" s="6"/>
      <c r="G3" s="6"/>
      <c r="H3" s="6"/>
      <c r="I3" s="6"/>
      <c r="J3" s="6"/>
      <c r="K3" s="6"/>
      <c r="L3" s="6"/>
      <c r="M3" s="6"/>
      <c r="N3" s="6"/>
      <c r="O3" s="16"/>
      <c r="P3" s="6"/>
      <c r="Q3" s="16"/>
    </row>
    <row r="4" spans="1:22" ht="14.45" customHeight="1">
      <c r="A4" s="4"/>
      <c r="B4" s="75">
        <v>-1</v>
      </c>
      <c r="C4" s="30"/>
      <c r="D4" s="75">
        <v>-2</v>
      </c>
      <c r="E4" s="75">
        <v>-3</v>
      </c>
      <c r="F4" s="77"/>
      <c r="G4" s="77"/>
      <c r="H4" s="77"/>
      <c r="I4" s="77">
        <v>-4</v>
      </c>
      <c r="J4" s="114"/>
      <c r="K4" s="75">
        <v>-5</v>
      </c>
      <c r="L4" s="75"/>
      <c r="M4" s="75">
        <v>-6</v>
      </c>
      <c r="N4" s="77"/>
      <c r="O4" s="75">
        <v>-7</v>
      </c>
      <c r="P4" s="72"/>
      <c r="Q4" s="75">
        <v>-8</v>
      </c>
    </row>
    <row r="5" spans="1:22" s="18" customFormat="1" ht="78" customHeight="1">
      <c r="B5" s="128" t="s">
        <v>72</v>
      </c>
      <c r="C5" s="31"/>
      <c r="D5" s="128" t="s">
        <v>31</v>
      </c>
      <c r="E5" s="128" t="s">
        <v>51</v>
      </c>
      <c r="F5" s="128"/>
      <c r="G5" s="128"/>
      <c r="H5" s="128"/>
      <c r="I5" s="128" t="s">
        <v>43</v>
      </c>
      <c r="J5" s="115"/>
      <c r="K5" s="14" t="s">
        <v>54</v>
      </c>
      <c r="L5" s="14"/>
      <c r="M5" s="128" t="s">
        <v>71</v>
      </c>
      <c r="N5" s="128"/>
      <c r="O5" s="128" t="s">
        <v>61</v>
      </c>
      <c r="P5" s="159"/>
      <c r="Q5" s="128" t="s">
        <v>89</v>
      </c>
    </row>
    <row r="6" spans="1:22" s="18" customFormat="1" ht="27.75" customHeight="1">
      <c r="B6" s="141" t="s">
        <v>98</v>
      </c>
      <c r="C6" s="31"/>
      <c r="D6" s="74" t="s">
        <v>41</v>
      </c>
      <c r="E6" s="74" t="s">
        <v>90</v>
      </c>
      <c r="F6" s="32"/>
      <c r="G6" s="32"/>
      <c r="H6" s="32"/>
      <c r="I6" s="32" t="s">
        <v>42</v>
      </c>
      <c r="J6" s="116"/>
      <c r="K6" s="74" t="s">
        <v>81</v>
      </c>
      <c r="L6" s="74"/>
      <c r="M6" s="74" t="s">
        <v>99</v>
      </c>
      <c r="N6" s="32"/>
      <c r="O6" s="32" t="s">
        <v>55</v>
      </c>
      <c r="P6" s="148"/>
      <c r="Q6" s="32" t="s">
        <v>56</v>
      </c>
    </row>
    <row r="7" spans="1:22" s="18" customFormat="1" ht="9" customHeight="1">
      <c r="B7" s="128"/>
      <c r="C7" s="31"/>
      <c r="D7" s="113"/>
      <c r="E7" s="113"/>
      <c r="F7" s="113"/>
      <c r="G7" s="113"/>
      <c r="H7" s="113"/>
      <c r="I7" s="128"/>
      <c r="J7" s="115"/>
      <c r="K7" s="74"/>
      <c r="L7" s="128"/>
      <c r="M7" s="151"/>
      <c r="N7" s="128"/>
      <c r="O7" s="149"/>
      <c r="P7" s="148"/>
      <c r="Q7" s="150"/>
    </row>
    <row r="8" spans="1:22" s="17" customFormat="1" ht="15" customHeight="1">
      <c r="A8" s="91" t="s">
        <v>0</v>
      </c>
      <c r="B8" s="94">
        <v>64803309</v>
      </c>
      <c r="C8" s="106"/>
      <c r="D8" s="94">
        <f>'Attach B-Adj to Base GF'!I8</f>
        <v>737000</v>
      </c>
      <c r="E8" s="94">
        <f>'Attach C-New GF'!V10</f>
        <v>4407000</v>
      </c>
      <c r="F8" s="94"/>
      <c r="G8" s="94"/>
      <c r="H8" s="94"/>
      <c r="I8" s="94">
        <f>B8+D8+E8</f>
        <v>69947309</v>
      </c>
      <c r="J8" s="117"/>
      <c r="K8" s="94">
        <f>'Attach D-net-tuition-rev'!J9+'Attach D-net-tuition-rev'!K9</f>
        <v>53720900</v>
      </c>
      <c r="L8" s="94"/>
      <c r="M8" s="94">
        <f>'Attach D-net-tuition-rev'!M9+'Attach D-net-tuition-rev'!O9</f>
        <v>2413000</v>
      </c>
      <c r="N8" s="94"/>
      <c r="O8" s="91">
        <f>'Attach D-net-tuition-rev'!Q9</f>
        <v>56133900</v>
      </c>
      <c r="P8" s="111"/>
      <c r="Q8" s="94">
        <f>I8+O8</f>
        <v>126081209</v>
      </c>
      <c r="S8" s="87"/>
      <c r="T8" s="89"/>
      <c r="U8" s="86"/>
      <c r="V8" s="88"/>
    </row>
    <row r="9" spans="1:22" ht="15" customHeight="1">
      <c r="A9" s="8" t="s">
        <v>1</v>
      </c>
      <c r="B9" s="16">
        <v>71013910</v>
      </c>
      <c r="C9" s="30"/>
      <c r="D9" s="16">
        <f>'Attach B-Adj to Base GF'!I9</f>
        <v>673000</v>
      </c>
      <c r="E9" s="16">
        <f>'Attach C-New GF'!V11</f>
        <v>4430000</v>
      </c>
      <c r="F9" s="6"/>
      <c r="G9" s="6"/>
      <c r="H9" s="6"/>
      <c r="I9" s="6">
        <f>B9+D9+E9</f>
        <v>76116910</v>
      </c>
      <c r="J9" s="68"/>
      <c r="K9" s="6">
        <f>'Attach D-net-tuition-rev'!J10+'Attach D-net-tuition-rev'!K10</f>
        <v>36395100</v>
      </c>
      <c r="L9" s="6"/>
      <c r="M9" s="6">
        <f>'Attach D-net-tuition-rev'!M10+'Attach D-net-tuition-rev'!O10</f>
        <v>2537000</v>
      </c>
      <c r="N9" s="6"/>
      <c r="O9" s="8">
        <f>'Attach D-net-tuition-rev'!Q10</f>
        <v>38932100</v>
      </c>
      <c r="P9" s="72"/>
      <c r="Q9" s="6">
        <f>I9+O9</f>
        <v>115049010</v>
      </c>
      <c r="R9" s="17"/>
      <c r="S9" s="87"/>
      <c r="T9" s="17"/>
      <c r="U9" s="86"/>
      <c r="V9" s="88"/>
    </row>
    <row r="10" spans="1:22" ht="15" customHeight="1">
      <c r="A10" s="57" t="s">
        <v>2</v>
      </c>
      <c r="B10" s="95">
        <v>108499232</v>
      </c>
      <c r="C10" s="107"/>
      <c r="D10" s="95">
        <f>'Attach B-Adj to Base GF'!I10</f>
        <v>1412000</v>
      </c>
      <c r="E10" s="95">
        <f>'Attach C-New GF'!V12</f>
        <v>5915000</v>
      </c>
      <c r="F10" s="95"/>
      <c r="G10" s="95"/>
      <c r="H10" s="95"/>
      <c r="I10" s="95">
        <f t="shared" ref="I10:I30" si="0">B10+D10+E10</f>
        <v>115826232</v>
      </c>
      <c r="J10" s="68"/>
      <c r="K10" s="95">
        <f>'Attach D-net-tuition-rev'!J11+'Attach D-net-tuition-rev'!K11</f>
        <v>101158000</v>
      </c>
      <c r="L10" s="95"/>
      <c r="M10" s="95">
        <f>'Attach D-net-tuition-rev'!M11+'Attach D-net-tuition-rev'!O11</f>
        <v>4738000</v>
      </c>
      <c r="N10" s="95"/>
      <c r="O10" s="57">
        <f>'Attach D-net-tuition-rev'!Q11</f>
        <v>105896000</v>
      </c>
      <c r="P10" s="72"/>
      <c r="Q10" s="95">
        <f>I10+O10</f>
        <v>221722232</v>
      </c>
      <c r="R10" s="17"/>
      <c r="S10" s="87"/>
      <c r="T10" s="17"/>
      <c r="U10" s="86"/>
      <c r="V10" s="88"/>
    </row>
    <row r="11" spans="1:22" ht="15" customHeight="1">
      <c r="A11" s="8" t="s">
        <v>3</v>
      </c>
      <c r="B11" s="16">
        <v>78847352</v>
      </c>
      <c r="C11" s="30"/>
      <c r="D11" s="16">
        <f>'Attach B-Adj to Base GF'!I11</f>
        <v>938000</v>
      </c>
      <c r="E11" s="16">
        <f>'Attach C-New GF'!V13</f>
        <v>6679000</v>
      </c>
      <c r="F11" s="6"/>
      <c r="G11" s="6"/>
      <c r="H11" s="6"/>
      <c r="I11" s="6">
        <f t="shared" si="0"/>
        <v>86464352</v>
      </c>
      <c r="J11" s="68"/>
      <c r="K11" s="6">
        <f>'Attach D-net-tuition-rev'!J12+'Attach D-net-tuition-rev'!K12</f>
        <v>81200000</v>
      </c>
      <c r="L11" s="6"/>
      <c r="M11" s="6">
        <f>'Attach D-net-tuition-rev'!M12+'Attach D-net-tuition-rev'!O12</f>
        <v>4368000</v>
      </c>
      <c r="N11" s="6"/>
      <c r="O11" s="8">
        <f>'Attach D-net-tuition-rev'!Q12</f>
        <v>85568000</v>
      </c>
      <c r="P11" s="72"/>
      <c r="Q11" s="6">
        <f t="shared" ref="Q11:Q30" si="1">I11+O11</f>
        <v>172032352</v>
      </c>
      <c r="R11" s="17"/>
      <c r="S11" s="87"/>
      <c r="T11" s="17"/>
      <c r="U11" s="86"/>
      <c r="V11" s="88"/>
    </row>
    <row r="12" spans="1:22" ht="15" customHeight="1">
      <c r="A12" s="57" t="s">
        <v>4</v>
      </c>
      <c r="B12" s="95">
        <v>88090361</v>
      </c>
      <c r="C12" s="107"/>
      <c r="D12" s="95">
        <f>'Attach B-Adj to Base GF'!I12</f>
        <v>1254000</v>
      </c>
      <c r="E12" s="95">
        <f>'Attach C-New GF'!V14</f>
        <v>4961000</v>
      </c>
      <c r="F12" s="95"/>
      <c r="G12" s="95"/>
      <c r="H12" s="95"/>
      <c r="I12" s="95">
        <f t="shared" si="0"/>
        <v>94305361</v>
      </c>
      <c r="J12" s="68"/>
      <c r="K12" s="95">
        <f>'Attach D-net-tuition-rev'!J13+'Attach D-net-tuition-rev'!K13</f>
        <v>103139800</v>
      </c>
      <c r="L12" s="95"/>
      <c r="M12" s="95">
        <f>'Attach D-net-tuition-rev'!M13+'Attach D-net-tuition-rev'!O13</f>
        <v>4380000</v>
      </c>
      <c r="N12" s="95"/>
      <c r="O12" s="57">
        <f>'Attach D-net-tuition-rev'!Q13</f>
        <v>107519800</v>
      </c>
      <c r="P12" s="72"/>
      <c r="Q12" s="95">
        <f t="shared" si="1"/>
        <v>201825161</v>
      </c>
      <c r="R12" s="17"/>
      <c r="S12" s="87"/>
      <c r="T12" s="17"/>
      <c r="U12" s="86"/>
      <c r="V12" s="88"/>
    </row>
    <row r="13" spans="1:22" ht="15" customHeight="1">
      <c r="A13" s="8" t="s">
        <v>5</v>
      </c>
      <c r="B13" s="16">
        <v>138922532</v>
      </c>
      <c r="C13" s="30"/>
      <c r="D13" s="16">
        <f>'Attach B-Adj to Base GF'!I13</f>
        <v>1665000</v>
      </c>
      <c r="E13" s="16">
        <f>'Attach C-New GF'!V15</f>
        <v>8944000</v>
      </c>
      <c r="F13" s="6"/>
      <c r="G13" s="6"/>
      <c r="H13" s="6"/>
      <c r="I13" s="6">
        <f t="shared" si="0"/>
        <v>149531532</v>
      </c>
      <c r="J13" s="68"/>
      <c r="K13" s="6">
        <f>'Attach D-net-tuition-rev'!J14+'Attach D-net-tuition-rev'!K14</f>
        <v>130277500</v>
      </c>
      <c r="L13" s="6"/>
      <c r="M13" s="6">
        <f>'Attach D-net-tuition-rev'!M14+'Attach D-net-tuition-rev'!O14</f>
        <v>6740000</v>
      </c>
      <c r="N13" s="6"/>
      <c r="O13" s="8">
        <f>'Attach D-net-tuition-rev'!Q14</f>
        <v>137017500</v>
      </c>
      <c r="P13" s="72"/>
      <c r="Q13" s="6">
        <f t="shared" si="1"/>
        <v>286549032</v>
      </c>
      <c r="R13" s="17"/>
      <c r="S13" s="87"/>
      <c r="T13" s="17"/>
      <c r="U13" s="86"/>
      <c r="V13" s="88"/>
    </row>
    <row r="14" spans="1:22" ht="15" customHeight="1">
      <c r="A14" s="57" t="s">
        <v>6</v>
      </c>
      <c r="B14" s="95">
        <v>171458661</v>
      </c>
      <c r="C14" s="107"/>
      <c r="D14" s="95">
        <f>'Attach B-Adj to Base GF'!I14</f>
        <v>2584000</v>
      </c>
      <c r="E14" s="95">
        <f>'Attach C-New GF'!V16</f>
        <v>9150000</v>
      </c>
      <c r="F14" s="95"/>
      <c r="G14" s="95"/>
      <c r="H14" s="95"/>
      <c r="I14" s="95">
        <f t="shared" si="0"/>
        <v>183192661</v>
      </c>
      <c r="J14" s="68"/>
      <c r="K14" s="95">
        <f>'Attach D-net-tuition-rev'!J15+'Attach D-net-tuition-rev'!K15</f>
        <v>227709200</v>
      </c>
      <c r="L14" s="95"/>
      <c r="M14" s="95">
        <f>'Attach D-net-tuition-rev'!M15+'Attach D-net-tuition-rev'!O15</f>
        <v>10648000</v>
      </c>
      <c r="N14" s="95"/>
      <c r="O14" s="57">
        <f>'Attach D-net-tuition-rev'!Q15</f>
        <v>238357200</v>
      </c>
      <c r="P14" s="72"/>
      <c r="Q14" s="95">
        <f t="shared" si="1"/>
        <v>421549861</v>
      </c>
      <c r="R14" s="17"/>
      <c r="S14" s="87"/>
      <c r="T14" s="17"/>
      <c r="U14" s="86"/>
      <c r="V14" s="88"/>
    </row>
    <row r="15" spans="1:22" ht="15" customHeight="1">
      <c r="A15" s="8" t="s">
        <v>7</v>
      </c>
      <c r="B15" s="16">
        <v>73852510</v>
      </c>
      <c r="C15" s="30"/>
      <c r="D15" s="16">
        <f>'Attach B-Adj to Base GF'!I15</f>
        <v>939000</v>
      </c>
      <c r="E15" s="16">
        <f>'Attach C-New GF'!V17</f>
        <v>3868000</v>
      </c>
      <c r="F15" s="6"/>
      <c r="G15" s="6"/>
      <c r="H15" s="6"/>
      <c r="I15" s="6">
        <f t="shared" si="0"/>
        <v>78659510</v>
      </c>
      <c r="J15" s="68"/>
      <c r="K15" s="6">
        <f>'Attach D-net-tuition-rev'!J16+'Attach D-net-tuition-rev'!K16</f>
        <v>55075300</v>
      </c>
      <c r="L15" s="6"/>
      <c r="M15" s="6">
        <f>'Attach D-net-tuition-rev'!M16+'Attach D-net-tuition-rev'!O16</f>
        <v>2264000</v>
      </c>
      <c r="N15" s="6"/>
      <c r="O15" s="8">
        <f>'Attach D-net-tuition-rev'!Q16</f>
        <v>57339300</v>
      </c>
      <c r="P15" s="72"/>
      <c r="Q15" s="6">
        <f t="shared" si="1"/>
        <v>135998810</v>
      </c>
      <c r="R15" s="17"/>
      <c r="S15" s="87"/>
      <c r="T15" s="17"/>
      <c r="U15" s="86"/>
      <c r="V15" s="88"/>
    </row>
    <row r="16" spans="1:22" ht="15" customHeight="1">
      <c r="A16" s="57" t="s">
        <v>8</v>
      </c>
      <c r="B16" s="95">
        <v>184845136.16</v>
      </c>
      <c r="C16" s="107"/>
      <c r="D16" s="95">
        <f>'Attach B-Adj to Base GF'!I16</f>
        <v>2753000</v>
      </c>
      <c r="E16" s="95">
        <f>'Attach C-New GF'!V18</f>
        <v>10061000</v>
      </c>
      <c r="F16" s="95"/>
      <c r="G16" s="95"/>
      <c r="H16" s="95"/>
      <c r="I16" s="95">
        <f t="shared" si="0"/>
        <v>197659136.16</v>
      </c>
      <c r="J16" s="68"/>
      <c r="K16" s="95">
        <f>'Attach D-net-tuition-rev'!J17+'Attach D-net-tuition-rev'!K17</f>
        <v>238659300</v>
      </c>
      <c r="L16" s="95"/>
      <c r="M16" s="95">
        <f>'Attach D-net-tuition-rev'!M17+'Attach D-net-tuition-rev'!O17</f>
        <v>10617000</v>
      </c>
      <c r="N16" s="95"/>
      <c r="O16" s="57">
        <f>'Attach D-net-tuition-rev'!Q17</f>
        <v>249276300</v>
      </c>
      <c r="P16" s="72"/>
      <c r="Q16" s="95">
        <f t="shared" si="1"/>
        <v>446935436.15999997</v>
      </c>
      <c r="R16" s="17"/>
      <c r="S16" s="87"/>
      <c r="T16" s="17"/>
      <c r="U16" s="86"/>
      <c r="V16" s="88"/>
    </row>
    <row r="17" spans="1:22" ht="15" customHeight="1">
      <c r="A17" s="8" t="s">
        <v>9</v>
      </c>
      <c r="B17" s="16">
        <v>132284339</v>
      </c>
      <c r="C17" s="30"/>
      <c r="D17" s="16">
        <f>'Attach B-Adj to Base GF'!I17</f>
        <v>1602000</v>
      </c>
      <c r="E17" s="16">
        <f>'Attach C-New GF'!V19</f>
        <v>10375000</v>
      </c>
      <c r="F17" s="6"/>
      <c r="G17" s="6"/>
      <c r="H17" s="6"/>
      <c r="I17" s="6">
        <f t="shared" si="0"/>
        <v>144261339</v>
      </c>
      <c r="J17" s="68"/>
      <c r="K17" s="6">
        <f>'Attach D-net-tuition-rev'!J18+'Attach D-net-tuition-rev'!K18</f>
        <v>147452900</v>
      </c>
      <c r="L17" s="6"/>
      <c r="M17" s="6">
        <f>'Attach D-net-tuition-rev'!M18+'Attach D-net-tuition-rev'!O18</f>
        <v>6616000</v>
      </c>
      <c r="N17" s="6"/>
      <c r="O17" s="8">
        <f>'Attach D-net-tuition-rev'!Q18</f>
        <v>154068900</v>
      </c>
      <c r="P17" s="72"/>
      <c r="Q17" s="6">
        <f t="shared" si="1"/>
        <v>298330239</v>
      </c>
      <c r="R17" s="17"/>
      <c r="S17" s="87"/>
      <c r="T17" s="17"/>
      <c r="U17" s="86"/>
      <c r="V17" s="88"/>
    </row>
    <row r="18" spans="1:22" ht="15" customHeight="1">
      <c r="A18" s="57" t="s">
        <v>94</v>
      </c>
      <c r="B18" s="95">
        <v>29594176</v>
      </c>
      <c r="C18" s="107"/>
      <c r="D18" s="95">
        <f>'Attach B-Adj to Base GF'!I18</f>
        <v>257000</v>
      </c>
      <c r="E18" s="95">
        <f>'Attach C-New GF'!V20</f>
        <v>1701000</v>
      </c>
      <c r="F18" s="95"/>
      <c r="G18" s="95"/>
      <c r="H18" s="95"/>
      <c r="I18" s="95">
        <f t="shared" si="0"/>
        <v>31552176</v>
      </c>
      <c r="J18" s="68"/>
      <c r="K18" s="95">
        <f>'Attach D-net-tuition-rev'!J19+'Attach D-net-tuition-rev'!K19</f>
        <v>11019000</v>
      </c>
      <c r="L18" s="95"/>
      <c r="M18" s="95">
        <f>'Attach D-net-tuition-rev'!M19+'Attach D-net-tuition-rev'!O19</f>
        <v>318000</v>
      </c>
      <c r="N18" s="95"/>
      <c r="O18" s="57">
        <f>'Attach D-net-tuition-rev'!Q19</f>
        <v>11337000</v>
      </c>
      <c r="P18" s="72"/>
      <c r="Q18" s="95">
        <f t="shared" si="1"/>
        <v>42889176</v>
      </c>
      <c r="R18" s="17"/>
      <c r="S18" s="87"/>
      <c r="T18" s="17"/>
      <c r="U18" s="86"/>
      <c r="V18" s="88"/>
    </row>
    <row r="19" spans="1:22" ht="15" customHeight="1">
      <c r="A19" s="18" t="s">
        <v>10</v>
      </c>
      <c r="B19" s="16">
        <v>68088783</v>
      </c>
      <c r="C19" s="30"/>
      <c r="D19" s="16">
        <f>'Attach B-Adj to Base GF'!I19</f>
        <v>651000</v>
      </c>
      <c r="E19" s="16">
        <f>'Attach C-New GF'!V21</f>
        <v>4596000</v>
      </c>
      <c r="F19" s="6"/>
      <c r="G19" s="6"/>
      <c r="H19" s="6"/>
      <c r="I19" s="6">
        <f t="shared" si="0"/>
        <v>73335783</v>
      </c>
      <c r="J19" s="68"/>
      <c r="K19" s="6">
        <f>'Attach D-net-tuition-rev'!J20+'Attach D-net-tuition-rev'!K20</f>
        <v>35806500</v>
      </c>
      <c r="L19" s="6"/>
      <c r="M19" s="6">
        <f>'Attach D-net-tuition-rev'!M20+'Attach D-net-tuition-rev'!O20</f>
        <v>2487000</v>
      </c>
      <c r="N19" s="6"/>
      <c r="O19" s="8">
        <f>'Attach D-net-tuition-rev'!Q20</f>
        <v>38293500</v>
      </c>
      <c r="P19" s="72"/>
      <c r="Q19" s="6">
        <f t="shared" si="1"/>
        <v>111629283</v>
      </c>
      <c r="R19" s="17"/>
      <c r="S19" s="87"/>
      <c r="T19" s="17"/>
      <c r="U19" s="86"/>
      <c r="V19" s="88"/>
    </row>
    <row r="20" spans="1:22" ht="15" customHeight="1">
      <c r="A20" s="57" t="s">
        <v>11</v>
      </c>
      <c r="B20" s="95">
        <v>181550096</v>
      </c>
      <c r="C20" s="107"/>
      <c r="D20" s="95">
        <f>'Attach B-Adj to Base GF'!I20</f>
        <v>2689000</v>
      </c>
      <c r="E20" s="95">
        <f>'Attach C-New GF'!V22</f>
        <v>11335000</v>
      </c>
      <c r="F20" s="95"/>
      <c r="G20" s="95"/>
      <c r="H20" s="95"/>
      <c r="I20" s="95">
        <f t="shared" si="0"/>
        <v>195574096</v>
      </c>
      <c r="J20" s="68"/>
      <c r="K20" s="95">
        <f>'Attach D-net-tuition-rev'!J21+'Attach D-net-tuition-rev'!K21</f>
        <v>229192400</v>
      </c>
      <c r="L20" s="95"/>
      <c r="M20" s="95">
        <f>'Attach D-net-tuition-rev'!M21+'Attach D-net-tuition-rev'!O21</f>
        <v>10127000</v>
      </c>
      <c r="N20" s="95"/>
      <c r="O20" s="57">
        <f>'Attach D-net-tuition-rev'!Q21</f>
        <v>239319400</v>
      </c>
      <c r="P20" s="72"/>
      <c r="Q20" s="95">
        <f t="shared" si="1"/>
        <v>434893496</v>
      </c>
      <c r="R20" s="17"/>
      <c r="S20" s="87"/>
      <c r="T20" s="17"/>
      <c r="U20" s="86"/>
      <c r="V20" s="88"/>
    </row>
    <row r="21" spans="1:22" ht="15" customHeight="1">
      <c r="A21" s="8" t="s">
        <v>12</v>
      </c>
      <c r="B21" s="16">
        <v>131369342</v>
      </c>
      <c r="C21" s="30"/>
      <c r="D21" s="16">
        <f>'Attach B-Adj to Base GF'!I21</f>
        <v>1740000</v>
      </c>
      <c r="E21" s="16">
        <f>'Attach C-New GF'!V23</f>
        <v>8146000</v>
      </c>
      <c r="F21" s="6"/>
      <c r="G21" s="6"/>
      <c r="H21" s="6"/>
      <c r="I21" s="6">
        <f t="shared" si="0"/>
        <v>141255342</v>
      </c>
      <c r="J21" s="68"/>
      <c r="K21" s="6">
        <f>'Attach D-net-tuition-rev'!J22+'Attach D-net-tuition-rev'!K22</f>
        <v>141682400</v>
      </c>
      <c r="L21" s="6"/>
      <c r="M21" s="6">
        <f>'Attach D-net-tuition-rev'!M22+'Attach D-net-tuition-rev'!O22</f>
        <v>6436000</v>
      </c>
      <c r="N21" s="6"/>
      <c r="O21" s="8">
        <f>'Attach D-net-tuition-rev'!Q22</f>
        <v>148118400</v>
      </c>
      <c r="P21" s="72"/>
      <c r="Q21" s="6">
        <f t="shared" si="1"/>
        <v>289373742</v>
      </c>
      <c r="R21" s="17"/>
      <c r="S21" s="87"/>
      <c r="T21" s="17"/>
      <c r="U21" s="86"/>
      <c r="V21" s="88"/>
    </row>
    <row r="22" spans="1:22" ht="15" customHeight="1">
      <c r="A22" s="57" t="s">
        <v>13</v>
      </c>
      <c r="B22" s="95">
        <v>144684837</v>
      </c>
      <c r="C22" s="108"/>
      <c r="D22" s="95">
        <f>'Attach B-Adj to Base GF'!I22</f>
        <v>1993000</v>
      </c>
      <c r="E22" s="95">
        <f>'Attach C-New GF'!V24</f>
        <v>10262000</v>
      </c>
      <c r="F22" s="95"/>
      <c r="G22" s="95"/>
      <c r="H22" s="95"/>
      <c r="I22" s="95">
        <f t="shared" si="0"/>
        <v>156939837</v>
      </c>
      <c r="J22" s="68"/>
      <c r="K22" s="95">
        <f>'Attach D-net-tuition-rev'!J23+'Attach D-net-tuition-rev'!K23</f>
        <v>164058900</v>
      </c>
      <c r="L22" s="95"/>
      <c r="M22" s="95">
        <f>'Attach D-net-tuition-rev'!M23+'Attach D-net-tuition-rev'!O23</f>
        <v>8380000</v>
      </c>
      <c r="N22" s="95"/>
      <c r="O22" s="57">
        <f>'Attach D-net-tuition-rev'!Q23</f>
        <v>172438900</v>
      </c>
      <c r="P22" s="72"/>
      <c r="Q22" s="95">
        <f t="shared" si="1"/>
        <v>329378737</v>
      </c>
      <c r="R22" s="17"/>
      <c r="S22" s="87"/>
      <c r="T22" s="17"/>
      <c r="U22" s="86"/>
      <c r="V22" s="88"/>
    </row>
    <row r="23" spans="1:22" ht="15" customHeight="1">
      <c r="A23" s="8" t="s">
        <v>14</v>
      </c>
      <c r="B23" s="16">
        <v>103197408</v>
      </c>
      <c r="C23" s="30"/>
      <c r="D23" s="16">
        <f>'Attach B-Adj to Base GF'!I23</f>
        <v>1435000</v>
      </c>
      <c r="E23" s="16">
        <f>'Attach C-New GF'!V25</f>
        <v>6962000</v>
      </c>
      <c r="F23" s="6"/>
      <c r="G23" s="6"/>
      <c r="H23" s="6"/>
      <c r="I23" s="6">
        <f t="shared" si="0"/>
        <v>111594408</v>
      </c>
      <c r="J23" s="68"/>
      <c r="K23" s="6">
        <f>'Attach D-net-tuition-rev'!J24+'Attach D-net-tuition-rev'!K24</f>
        <v>121668800</v>
      </c>
      <c r="L23" s="6"/>
      <c r="M23" s="6">
        <f>'Attach D-net-tuition-rev'!M24+'Attach D-net-tuition-rev'!O24</f>
        <v>5496000</v>
      </c>
      <c r="N23" s="6"/>
      <c r="O23" s="8">
        <f>'Attach D-net-tuition-rev'!Q24</f>
        <v>127164800</v>
      </c>
      <c r="P23" s="72"/>
      <c r="Q23" s="6">
        <f t="shared" si="1"/>
        <v>238759208</v>
      </c>
      <c r="R23" s="17"/>
      <c r="S23" s="87"/>
      <c r="T23" s="17"/>
      <c r="U23" s="86"/>
      <c r="V23" s="88"/>
    </row>
    <row r="24" spans="1:22" ht="15" customHeight="1">
      <c r="A24" s="57" t="s">
        <v>15</v>
      </c>
      <c r="B24" s="95">
        <v>179551596</v>
      </c>
      <c r="C24" s="107"/>
      <c r="D24" s="95">
        <f>'Attach B-Adj to Base GF'!I24</f>
        <v>2718000</v>
      </c>
      <c r="E24" s="95">
        <f>'Attach C-New GF'!V26</f>
        <v>7878000</v>
      </c>
      <c r="F24" s="95"/>
      <c r="G24" s="95"/>
      <c r="H24" s="95"/>
      <c r="I24" s="95">
        <f t="shared" si="0"/>
        <v>190147596</v>
      </c>
      <c r="J24" s="68"/>
      <c r="K24" s="95">
        <f>'Attach D-net-tuition-rev'!J25+'Attach D-net-tuition-rev'!K25</f>
        <v>225629000</v>
      </c>
      <c r="L24" s="95"/>
      <c r="M24" s="95">
        <f>'Attach D-net-tuition-rev'!M25+'Attach D-net-tuition-rev'!O25</f>
        <v>9174000</v>
      </c>
      <c r="N24" s="95"/>
      <c r="O24" s="57">
        <f>'Attach D-net-tuition-rev'!Q25</f>
        <v>234803000</v>
      </c>
      <c r="P24" s="72"/>
      <c r="Q24" s="95">
        <f t="shared" si="1"/>
        <v>424950596</v>
      </c>
      <c r="R24" s="17"/>
      <c r="S24" s="87"/>
      <c r="T24" s="17"/>
      <c r="U24" s="86"/>
      <c r="V24" s="88"/>
    </row>
    <row r="25" spans="1:22" ht="15" customHeight="1">
      <c r="A25" s="8" t="s">
        <v>16</v>
      </c>
      <c r="B25" s="16">
        <v>154811859</v>
      </c>
      <c r="C25" s="30"/>
      <c r="D25" s="16">
        <f>'Attach B-Adj to Base GF'!I25</f>
        <v>2605000</v>
      </c>
      <c r="E25" s="16">
        <f>'Attach C-New GF'!V27</f>
        <v>8882000</v>
      </c>
      <c r="F25" s="6"/>
      <c r="G25" s="6"/>
      <c r="H25" s="6"/>
      <c r="I25" s="6">
        <f t="shared" si="0"/>
        <v>166298859</v>
      </c>
      <c r="J25" s="68"/>
      <c r="K25" s="6">
        <f>'Attach D-net-tuition-rev'!J26+'Attach D-net-tuition-rev'!K26</f>
        <v>191110100</v>
      </c>
      <c r="L25" s="6"/>
      <c r="M25" s="6">
        <f>'Attach D-net-tuition-rev'!M26+'Attach D-net-tuition-rev'!O26</f>
        <v>7843000</v>
      </c>
      <c r="N25" s="6"/>
      <c r="O25" s="8">
        <f>'Attach D-net-tuition-rev'!Q26</f>
        <v>198953100</v>
      </c>
      <c r="P25" s="72"/>
      <c r="Q25" s="6">
        <f t="shared" si="1"/>
        <v>365251959</v>
      </c>
      <c r="R25" s="17"/>
      <c r="S25" s="87"/>
      <c r="T25" s="17"/>
      <c r="U25" s="86"/>
      <c r="V25" s="88"/>
    </row>
    <row r="26" spans="1:22" ht="15" customHeight="1">
      <c r="A26" s="57" t="s">
        <v>17</v>
      </c>
      <c r="B26" s="95">
        <v>146763282</v>
      </c>
      <c r="C26" s="107"/>
      <c r="D26" s="95">
        <f>'Attach B-Adj to Base GF'!I26</f>
        <v>2463000</v>
      </c>
      <c r="E26" s="95">
        <f>'Attach C-New GF'!V28</f>
        <v>7978000</v>
      </c>
      <c r="F26" s="95"/>
      <c r="G26" s="95"/>
      <c r="H26" s="95"/>
      <c r="I26" s="95">
        <f t="shared" si="0"/>
        <v>157204282</v>
      </c>
      <c r="J26" s="68"/>
      <c r="K26" s="95">
        <f>'Attach D-net-tuition-rev'!J27+'Attach D-net-tuition-rev'!K27</f>
        <v>213132700</v>
      </c>
      <c r="L26" s="95"/>
      <c r="M26" s="95">
        <f>'Attach D-net-tuition-rev'!M27+'Attach D-net-tuition-rev'!O27</f>
        <v>9760000</v>
      </c>
      <c r="N26" s="95"/>
      <c r="O26" s="57">
        <f>'Attach D-net-tuition-rev'!Q27</f>
        <v>222892700</v>
      </c>
      <c r="P26" s="72"/>
      <c r="Q26" s="95">
        <f t="shared" si="1"/>
        <v>380096982</v>
      </c>
      <c r="R26" s="17"/>
      <c r="S26" s="87"/>
      <c r="T26" s="17"/>
      <c r="U26" s="86"/>
      <c r="V26" s="88"/>
    </row>
    <row r="27" spans="1:22" ht="15" customHeight="1">
      <c r="A27" s="8" t="s">
        <v>18</v>
      </c>
      <c r="B27" s="16">
        <v>124600468</v>
      </c>
      <c r="C27" s="30"/>
      <c r="D27" s="16">
        <f>'Attach B-Adj to Base GF'!I27</f>
        <v>2195000</v>
      </c>
      <c r="E27" s="16">
        <f>'Attach C-New GF'!V29</f>
        <v>6099000</v>
      </c>
      <c r="F27" s="6"/>
      <c r="G27" s="6"/>
      <c r="H27" s="6"/>
      <c r="I27" s="6">
        <f t="shared" si="0"/>
        <v>132894468</v>
      </c>
      <c r="J27" s="68"/>
      <c r="K27" s="6">
        <f>'Attach D-net-tuition-rev'!J28+'Attach D-net-tuition-rev'!K28</f>
        <v>180629000</v>
      </c>
      <c r="L27" s="6"/>
      <c r="M27" s="6">
        <f>'Attach D-net-tuition-rev'!M28+'Attach D-net-tuition-rev'!O28</f>
        <v>5789000</v>
      </c>
      <c r="N27" s="6"/>
      <c r="O27" s="8">
        <f>'Attach D-net-tuition-rev'!Q28</f>
        <v>186418000</v>
      </c>
      <c r="P27" s="72"/>
      <c r="Q27" s="6">
        <f t="shared" si="1"/>
        <v>319312468</v>
      </c>
      <c r="R27" s="17"/>
      <c r="S27" s="87"/>
      <c r="T27" s="17"/>
      <c r="U27" s="86"/>
      <c r="V27" s="88"/>
    </row>
    <row r="28" spans="1:22" ht="15" customHeight="1">
      <c r="A28" s="57" t="s">
        <v>19</v>
      </c>
      <c r="B28" s="95">
        <v>75782552</v>
      </c>
      <c r="C28" s="107"/>
      <c r="D28" s="95">
        <f>'Attach B-Adj to Base GF'!I28</f>
        <v>1002000</v>
      </c>
      <c r="E28" s="95">
        <f>'Attach C-New GF'!V30</f>
        <v>5052000</v>
      </c>
      <c r="F28" s="95"/>
      <c r="G28" s="95"/>
      <c r="H28" s="95"/>
      <c r="I28" s="95">
        <f t="shared" si="0"/>
        <v>81836552</v>
      </c>
      <c r="J28" s="68"/>
      <c r="K28" s="95">
        <f>'Attach D-net-tuition-rev'!J29+'Attach D-net-tuition-rev'!K29</f>
        <v>80062800</v>
      </c>
      <c r="L28" s="95"/>
      <c r="M28" s="95">
        <f>'Attach D-net-tuition-rev'!M29+'Attach D-net-tuition-rev'!O29</f>
        <v>3128000</v>
      </c>
      <c r="N28" s="95"/>
      <c r="O28" s="57">
        <f>'Attach D-net-tuition-rev'!Q29</f>
        <v>83190800</v>
      </c>
      <c r="P28" s="72"/>
      <c r="Q28" s="95">
        <f t="shared" si="1"/>
        <v>165027352</v>
      </c>
      <c r="R28" s="17"/>
      <c r="S28" s="87"/>
      <c r="T28" s="17"/>
      <c r="U28" s="86"/>
      <c r="V28" s="88"/>
    </row>
    <row r="29" spans="1:22" ht="15" customHeight="1">
      <c r="A29" s="8" t="s">
        <v>20</v>
      </c>
      <c r="B29" s="16">
        <v>63135883</v>
      </c>
      <c r="C29" s="30"/>
      <c r="D29" s="16">
        <f>'Attach B-Adj to Base GF'!I29</f>
        <v>984000</v>
      </c>
      <c r="E29" s="16">
        <f>'Attach C-New GF'!V31</f>
        <v>3883000</v>
      </c>
      <c r="F29" s="6"/>
      <c r="G29" s="6"/>
      <c r="H29" s="6"/>
      <c r="I29" s="6">
        <f t="shared" si="0"/>
        <v>68002883</v>
      </c>
      <c r="J29" s="68"/>
      <c r="K29" s="6">
        <f>'Attach D-net-tuition-rev'!J30+'Attach D-net-tuition-rev'!K30</f>
        <v>51824400</v>
      </c>
      <c r="L29" s="6"/>
      <c r="M29" s="6">
        <f>'Attach D-net-tuition-rev'!M30+'Attach D-net-tuition-rev'!O30</f>
        <v>2666000</v>
      </c>
      <c r="N29" s="6"/>
      <c r="O29" s="8">
        <f>'Attach D-net-tuition-rev'!Q30</f>
        <v>54490400</v>
      </c>
      <c r="P29" s="72"/>
      <c r="Q29" s="6">
        <f t="shared" si="1"/>
        <v>122493283</v>
      </c>
      <c r="R29" s="17"/>
      <c r="S29" s="87"/>
      <c r="T29" s="17"/>
      <c r="U29" s="86"/>
      <c r="V29" s="88"/>
    </row>
    <row r="30" spans="1:22" ht="15" customHeight="1">
      <c r="A30" s="57" t="s">
        <v>21</v>
      </c>
      <c r="B30" s="95">
        <v>62395147</v>
      </c>
      <c r="C30" s="107"/>
      <c r="D30" s="95">
        <f>'Attach B-Adj to Base GF'!I30</f>
        <v>765000</v>
      </c>
      <c r="E30" s="95">
        <f>'Attach C-New GF'!V32</f>
        <v>4440000</v>
      </c>
      <c r="F30" s="95"/>
      <c r="G30" s="95"/>
      <c r="H30" s="95"/>
      <c r="I30" s="95">
        <f t="shared" si="0"/>
        <v>67600147</v>
      </c>
      <c r="J30" s="68"/>
      <c r="K30" s="95">
        <f>'Attach D-net-tuition-rev'!J31+'Attach D-net-tuition-rev'!K31</f>
        <v>52021200</v>
      </c>
      <c r="L30" s="95"/>
      <c r="M30" s="95">
        <f>'Attach D-net-tuition-rev'!M31+'Attach D-net-tuition-rev'!O31</f>
        <v>2778000</v>
      </c>
      <c r="N30" s="95"/>
      <c r="O30" s="57">
        <f>'Attach D-net-tuition-rev'!Q31</f>
        <v>54799200</v>
      </c>
      <c r="P30" s="72"/>
      <c r="Q30" s="95">
        <f t="shared" si="1"/>
        <v>122399347</v>
      </c>
      <c r="R30" s="17"/>
      <c r="S30" s="87"/>
      <c r="T30" s="17"/>
      <c r="U30" s="86"/>
      <c r="V30" s="88"/>
    </row>
    <row r="31" spans="1:22" ht="6" customHeight="1">
      <c r="B31" s="35"/>
      <c r="C31" s="36"/>
      <c r="D31" s="35"/>
      <c r="E31" s="35"/>
      <c r="F31" s="79"/>
      <c r="G31" s="79"/>
      <c r="H31" s="6"/>
      <c r="I31" s="79"/>
      <c r="J31" s="118"/>
      <c r="K31" s="79"/>
      <c r="L31" s="79"/>
      <c r="M31" s="79"/>
      <c r="N31" s="79"/>
      <c r="P31" s="72"/>
      <c r="Q31" s="16"/>
      <c r="U31" s="86"/>
    </row>
    <row r="32" spans="1:22" s="17" customFormat="1" ht="15" customHeight="1">
      <c r="A32" s="5" t="s">
        <v>22</v>
      </c>
      <c r="B32" s="47">
        <f t="shared" ref="B32" si="2">SUM(B8:B30)</f>
        <v>2578142771.1599998</v>
      </c>
      <c r="C32" s="13"/>
      <c r="D32" s="13">
        <f>SUM(D8:D30)</f>
        <v>36054000</v>
      </c>
      <c r="E32" s="13">
        <f>SUM(E8:E30)</f>
        <v>156004000</v>
      </c>
      <c r="F32" s="49"/>
      <c r="G32" s="49"/>
      <c r="H32" s="47"/>
      <c r="I32" s="49">
        <f>SUM(I8:I30)</f>
        <v>2770200771.1599998</v>
      </c>
      <c r="J32" s="119"/>
      <c r="K32" s="49">
        <f>SUM(K8:K30)</f>
        <v>2872625200</v>
      </c>
      <c r="L32" s="49"/>
      <c r="M32" s="49">
        <f>SUM(M8:M30)</f>
        <v>129703000</v>
      </c>
      <c r="N32" s="82"/>
      <c r="O32" s="5">
        <f>SUM(O8:O30)</f>
        <v>3002328200</v>
      </c>
      <c r="P32" s="121"/>
      <c r="Q32" s="5">
        <f>SUM(Q8:Q30)</f>
        <v>5772528971.1599998</v>
      </c>
      <c r="S32" s="87"/>
      <c r="U32" s="86"/>
    </row>
    <row r="33" spans="1:19" ht="6" customHeight="1">
      <c r="B33" s="16"/>
      <c r="C33" s="37"/>
      <c r="D33" s="38"/>
      <c r="E33" s="38"/>
      <c r="F33" s="81"/>
      <c r="G33" s="81"/>
      <c r="H33" s="6"/>
      <c r="I33" s="81"/>
      <c r="J33" s="120"/>
      <c r="K33" s="81"/>
      <c r="L33" s="81"/>
      <c r="M33" s="81"/>
      <c r="N33" s="81"/>
      <c r="P33" s="72"/>
      <c r="Q33" s="16"/>
    </row>
    <row r="34" spans="1:19" ht="15" customHeight="1">
      <c r="A34" s="8" t="s">
        <v>23</v>
      </c>
      <c r="B34" s="16">
        <v>68908650</v>
      </c>
      <c r="C34" s="34"/>
      <c r="D34" s="16">
        <f>'Attach B-Adj to Base GF'!I34</f>
        <v>4484000</v>
      </c>
      <c r="E34" s="16">
        <f>'Attach C-New GF'!V36</f>
        <v>497000</v>
      </c>
      <c r="F34" s="6"/>
      <c r="G34" s="6"/>
      <c r="H34" s="6"/>
      <c r="I34" s="6">
        <f>B34+D34+E34</f>
        <v>73889650</v>
      </c>
      <c r="J34" s="68"/>
      <c r="N34" s="6"/>
      <c r="P34" s="72"/>
      <c r="Q34" s="6">
        <f t="shared" ref="Q34:Q38" si="3">I34+O34</f>
        <v>73889650</v>
      </c>
    </row>
    <row r="35" spans="1:19" ht="15.6" customHeight="1">
      <c r="A35" s="57" t="s">
        <v>30</v>
      </c>
      <c r="B35" s="95">
        <v>82111603</v>
      </c>
      <c r="C35" s="108"/>
      <c r="D35" s="95">
        <f>'Attach B-Adj to Base GF'!I35</f>
        <v>543000</v>
      </c>
      <c r="E35" s="95"/>
      <c r="F35" s="108"/>
      <c r="G35" s="95"/>
      <c r="H35" s="95"/>
      <c r="I35" s="95">
        <f>B35+D35+E35</f>
        <v>82654603</v>
      </c>
      <c r="J35" s="68"/>
      <c r="K35" s="95">
        <f>'Attach D-net-tuition-rev'!J35</f>
        <v>2948000</v>
      </c>
      <c r="L35" s="94"/>
      <c r="M35" s="95"/>
      <c r="N35" s="95"/>
      <c r="O35" s="57">
        <f>'Attach D-net-tuition-rev'!Q35</f>
        <v>2948000</v>
      </c>
      <c r="P35" s="72"/>
      <c r="Q35" s="95">
        <f t="shared" si="3"/>
        <v>85602603</v>
      </c>
    </row>
    <row r="36" spans="1:19" ht="15" customHeight="1">
      <c r="A36" s="8" t="s">
        <v>29</v>
      </c>
      <c r="B36" s="16">
        <v>4154300</v>
      </c>
      <c r="C36" s="34"/>
      <c r="D36" s="16">
        <f>'Attach B-Adj to Base GF'!I36</f>
        <v>16000</v>
      </c>
      <c r="E36" s="16">
        <f>'Attach C-New GF'!V38</f>
        <v>55000</v>
      </c>
      <c r="F36" s="6"/>
      <c r="G36" s="6"/>
      <c r="H36" s="6"/>
      <c r="I36" s="6">
        <f t="shared" ref="I36:I39" si="4">B36+D36+E36</f>
        <v>4225300</v>
      </c>
      <c r="J36" s="68"/>
      <c r="K36" s="6"/>
      <c r="L36" s="64"/>
      <c r="M36" s="6"/>
      <c r="N36" s="6"/>
      <c r="P36" s="72"/>
      <c r="Q36" s="6">
        <f t="shared" si="3"/>
        <v>4225300</v>
      </c>
    </row>
    <row r="37" spans="1:19" ht="15" customHeight="1">
      <c r="A37" s="57" t="s">
        <v>24</v>
      </c>
      <c r="B37" s="95">
        <v>34800</v>
      </c>
      <c r="C37" s="107"/>
      <c r="D37" s="95"/>
      <c r="E37" s="95"/>
      <c r="F37" s="95"/>
      <c r="G37" s="95"/>
      <c r="H37" s="95"/>
      <c r="I37" s="95">
        <f t="shared" si="4"/>
        <v>34800</v>
      </c>
      <c r="J37" s="68"/>
      <c r="K37" s="95">
        <f>'Attach D-net-tuition-rev'!J36+'Attach D-net-tuition-rev'!K36</f>
        <v>510100</v>
      </c>
      <c r="L37" s="94"/>
      <c r="M37" s="95"/>
      <c r="N37" s="95"/>
      <c r="O37" s="57">
        <f>'Attach D-net-tuition-rev'!Q36</f>
        <v>510100</v>
      </c>
      <c r="P37" s="72"/>
      <c r="Q37" s="95">
        <f>I37+O37</f>
        <v>544900</v>
      </c>
    </row>
    <row r="38" spans="1:19" ht="15" customHeight="1">
      <c r="A38" s="8" t="s">
        <v>25</v>
      </c>
      <c r="B38" s="16">
        <f>124263876-35000000</f>
        <v>89263876</v>
      </c>
      <c r="C38" s="30"/>
      <c r="D38" s="16">
        <f>'Attach B-Adj to Base GF'!F37</f>
        <v>-4264000</v>
      </c>
      <c r="E38" s="16">
        <f>'Attach C-New GF'!V39</f>
        <v>22680000</v>
      </c>
      <c r="F38" s="83"/>
      <c r="G38" s="6"/>
      <c r="H38" s="6"/>
      <c r="I38" s="6">
        <f t="shared" si="4"/>
        <v>107679876</v>
      </c>
      <c r="J38" s="68"/>
      <c r="K38" s="64"/>
      <c r="L38" s="64"/>
      <c r="M38" s="6"/>
      <c r="N38" s="6"/>
      <c r="P38" s="72"/>
      <c r="Q38" s="6">
        <f t="shared" si="3"/>
        <v>107679876</v>
      </c>
    </row>
    <row r="39" spans="1:19" ht="15" customHeight="1">
      <c r="A39" s="57" t="s">
        <v>52</v>
      </c>
      <c r="B39" s="95">
        <f>311809000+35000000</f>
        <v>346809000</v>
      </c>
      <c r="C39" s="107"/>
      <c r="D39" s="95"/>
      <c r="E39" s="95">
        <f>'Attach C-New GF'!V40</f>
        <v>5070000</v>
      </c>
      <c r="F39" s="95"/>
      <c r="G39" s="95"/>
      <c r="H39" s="95"/>
      <c r="I39" s="95">
        <f t="shared" si="4"/>
        <v>351879000</v>
      </c>
      <c r="J39" s="68"/>
      <c r="K39" s="94"/>
      <c r="L39" s="94"/>
      <c r="M39" s="95"/>
      <c r="N39" s="95"/>
      <c r="O39" s="57"/>
      <c r="P39" s="72"/>
      <c r="Q39" s="6">
        <f>I39+O39</f>
        <v>351879000</v>
      </c>
    </row>
    <row r="40" spans="1:19" ht="8.4499999999999993" customHeight="1">
      <c r="B40" s="16"/>
      <c r="C40" s="36"/>
      <c r="D40" s="35"/>
      <c r="E40" s="35"/>
      <c r="F40" s="79"/>
      <c r="G40" s="79"/>
      <c r="H40" s="79"/>
      <c r="I40" s="6"/>
      <c r="J40" s="68"/>
      <c r="K40" s="6"/>
      <c r="L40" s="6"/>
      <c r="M40" s="6"/>
      <c r="N40" s="79"/>
      <c r="P40" s="72"/>
      <c r="Q40" s="35"/>
    </row>
    <row r="41" spans="1:19" s="17" customFormat="1" ht="15" customHeight="1" thickBot="1">
      <c r="A41" s="98" t="s">
        <v>26</v>
      </c>
      <c r="B41" s="98">
        <f>SUM(B32:B39)</f>
        <v>3169425000.1599998</v>
      </c>
      <c r="C41" s="109"/>
      <c r="D41" s="110">
        <f>SUM(D32:D39)</f>
        <v>36833000</v>
      </c>
      <c r="E41" s="110">
        <f>SUM(E32:E39)</f>
        <v>184306000</v>
      </c>
      <c r="F41" s="110"/>
      <c r="G41" s="110"/>
      <c r="H41" s="110"/>
      <c r="I41" s="98">
        <f>SUM(I32:I39)</f>
        <v>3390564000.1599998</v>
      </c>
      <c r="J41" s="112"/>
      <c r="K41" s="98">
        <f>SUM(K32:K39)</f>
        <v>2876083300</v>
      </c>
      <c r="L41" s="98"/>
      <c r="M41" s="98">
        <f>SUM(M32:M39)</f>
        <v>129703000</v>
      </c>
      <c r="N41" s="98"/>
      <c r="O41" s="98">
        <f>SUM(O32:O39)</f>
        <v>3005786300</v>
      </c>
      <c r="P41" s="122"/>
      <c r="Q41" s="98">
        <f>SUM(Q32:Q39)</f>
        <v>6396350300.1599998</v>
      </c>
      <c r="R41" s="33"/>
    </row>
    <row r="42" spans="1:19" ht="12" customHeight="1"/>
    <row r="43" spans="1:19" ht="18.75" customHeight="1">
      <c r="A43" s="160" t="s">
        <v>62</v>
      </c>
      <c r="B43" s="160"/>
      <c r="C43" s="160"/>
      <c r="D43" s="160"/>
      <c r="E43" s="160"/>
      <c r="F43" s="160"/>
      <c r="G43" s="160"/>
      <c r="H43" s="160"/>
      <c r="I43" s="160"/>
      <c r="J43" s="160"/>
      <c r="K43" s="160"/>
      <c r="L43" s="160"/>
      <c r="M43" s="160"/>
      <c r="N43" s="160"/>
      <c r="O43" s="160"/>
      <c r="P43" s="160"/>
      <c r="Q43" s="160"/>
    </row>
    <row r="44" spans="1:19">
      <c r="A44" s="51"/>
      <c r="B44" s="51"/>
      <c r="C44" s="51"/>
      <c r="D44" s="51"/>
      <c r="E44" s="51"/>
      <c r="F44" s="84"/>
      <c r="G44" s="84"/>
      <c r="H44" s="84"/>
      <c r="I44" s="84"/>
      <c r="J44" s="84"/>
      <c r="K44" s="84"/>
      <c r="L44" s="84"/>
      <c r="M44" s="84"/>
      <c r="N44" s="84"/>
      <c r="O44" s="51"/>
      <c r="P44" s="84"/>
      <c r="Q44" s="51"/>
      <c r="S44" s="17"/>
    </row>
    <row r="45" spans="1:19">
      <c r="I45" s="6"/>
      <c r="J45" s="6"/>
      <c r="K45" s="6"/>
      <c r="L45" s="6"/>
      <c r="M45" s="6"/>
      <c r="N45" s="6"/>
      <c r="O45" s="16"/>
      <c r="P45" s="6"/>
      <c r="Q45" s="16"/>
    </row>
    <row r="46" spans="1:19">
      <c r="I46" s="6"/>
      <c r="J46" s="6"/>
      <c r="K46" s="6"/>
      <c r="L46" s="6"/>
      <c r="M46" s="6"/>
      <c r="N46" s="6"/>
      <c r="O46" s="16"/>
      <c r="P46" s="6"/>
      <c r="Q46" s="16"/>
    </row>
    <row r="47" spans="1:19">
      <c r="I47" s="6"/>
      <c r="J47" s="6"/>
      <c r="K47" s="6"/>
      <c r="L47" s="6"/>
      <c r="M47" s="6"/>
      <c r="N47" s="6"/>
      <c r="O47" s="16"/>
      <c r="P47" s="6"/>
      <c r="Q47" s="16"/>
    </row>
  </sheetData>
  <mergeCells count="1">
    <mergeCell ref="A43:Q43"/>
  </mergeCells>
  <conditionalFormatting sqref="T8:T30">
    <cfRule type="top10" dxfId="2" priority="3" rank="10"/>
  </conditionalFormatting>
  <conditionalFormatting sqref="S8:S30">
    <cfRule type="aboveAverage" dxfId="1" priority="1" aboveAverage="0"/>
    <cfRule type="top10" dxfId="0" priority="2" bottom="1" rank="10"/>
  </conditionalFormatting>
  <pageMargins left="1.2" right="0.45" top="0.5" bottom="0.5" header="0.3" footer="0.3"/>
  <pageSetup paperSize="5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J41"/>
  <sheetViews>
    <sheetView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F37" sqref="F37"/>
    </sheetView>
  </sheetViews>
  <sheetFormatPr defaultColWidth="8.85546875" defaultRowHeight="15"/>
  <cols>
    <col min="1" max="1" width="29.7109375" style="8" customWidth="1"/>
    <col min="2" max="2" width="2.7109375" style="8" customWidth="1"/>
    <col min="3" max="3" width="11.7109375" style="15" customWidth="1"/>
    <col min="4" max="5" width="2.7109375" style="15" customWidth="1"/>
    <col min="6" max="6" width="11.7109375" style="8" bestFit="1" customWidth="1"/>
    <col min="7" max="8" width="2.7109375" style="8" customWidth="1"/>
    <col min="9" max="9" width="13.28515625" style="8" bestFit="1" customWidth="1"/>
    <col min="10" max="10" width="16.7109375" style="16" customWidth="1"/>
    <col min="11" max="16384" width="8.85546875" style="8"/>
  </cols>
  <sheetData>
    <row r="1" spans="1:10" ht="18.75">
      <c r="A1" s="2" t="s">
        <v>32</v>
      </c>
      <c r="B1" s="2"/>
      <c r="I1" s="63"/>
    </row>
    <row r="2" spans="1:10" ht="18" customHeight="1">
      <c r="A2" s="4" t="s">
        <v>69</v>
      </c>
      <c r="B2" s="2"/>
    </row>
    <row r="3" spans="1:10" ht="18" customHeight="1">
      <c r="A3" s="2"/>
      <c r="B3" s="2"/>
    </row>
    <row r="4" spans="1:10">
      <c r="C4" s="15">
        <v>-1</v>
      </c>
      <c r="F4" s="15">
        <v>-2</v>
      </c>
      <c r="G4" s="15"/>
      <c r="I4" s="15">
        <v>-3</v>
      </c>
    </row>
    <row r="5" spans="1:10" ht="61.35" customHeight="1" thickBot="1">
      <c r="A5" s="7"/>
      <c r="B5" s="161" t="s">
        <v>33</v>
      </c>
      <c r="C5" s="161"/>
      <c r="D5" s="161"/>
      <c r="E5" s="162" t="s">
        <v>35</v>
      </c>
      <c r="F5" s="162"/>
      <c r="G5" s="162"/>
      <c r="H5" s="161" t="s">
        <v>34</v>
      </c>
      <c r="I5" s="161"/>
    </row>
    <row r="6" spans="1:10">
      <c r="A6" s="7"/>
      <c r="B6" s="7"/>
      <c r="C6" s="22"/>
      <c r="D6" s="22"/>
      <c r="E6" s="22"/>
      <c r="F6" s="9"/>
      <c r="G6" s="9"/>
      <c r="H6" s="9"/>
      <c r="I6" s="155" t="s">
        <v>100</v>
      </c>
    </row>
    <row r="7" spans="1:10" ht="6" customHeight="1">
      <c r="A7" s="7"/>
      <c r="B7" s="7"/>
      <c r="C7" s="9"/>
      <c r="D7" s="9"/>
      <c r="E7" s="9"/>
      <c r="F7" s="9"/>
      <c r="G7" s="9"/>
      <c r="H7" s="9"/>
      <c r="I7" s="11"/>
    </row>
    <row r="8" spans="1:10" ht="15" customHeight="1">
      <c r="A8" s="57" t="s">
        <v>0</v>
      </c>
      <c r="B8" s="57"/>
      <c r="C8" s="104">
        <v>737000</v>
      </c>
      <c r="D8" s="104"/>
      <c r="E8" s="104"/>
      <c r="F8" s="104"/>
      <c r="G8" s="104"/>
      <c r="H8" s="104"/>
      <c r="I8" s="104">
        <f t="shared" ref="I8:I30" si="0">SUM(C8:G8)</f>
        <v>737000</v>
      </c>
      <c r="J8" s="23"/>
    </row>
    <row r="9" spans="1:10" ht="15" customHeight="1">
      <c r="A9" s="8" t="s">
        <v>1</v>
      </c>
      <c r="C9" s="24">
        <v>673000</v>
      </c>
      <c r="D9" s="24"/>
      <c r="E9" s="24"/>
      <c r="F9" s="24"/>
      <c r="G9" s="24"/>
      <c r="H9" s="24"/>
      <c r="I9" s="24">
        <f t="shared" si="0"/>
        <v>673000</v>
      </c>
    </row>
    <row r="10" spans="1:10" ht="15" customHeight="1">
      <c r="A10" s="57" t="s">
        <v>2</v>
      </c>
      <c r="B10" s="57"/>
      <c r="C10" s="103">
        <v>1412000</v>
      </c>
      <c r="D10" s="103"/>
      <c r="E10" s="103"/>
      <c r="F10" s="103"/>
      <c r="G10" s="103"/>
      <c r="H10" s="103"/>
      <c r="I10" s="103">
        <f t="shared" si="0"/>
        <v>1412000</v>
      </c>
    </row>
    <row r="11" spans="1:10" ht="15" customHeight="1">
      <c r="A11" s="8" t="s">
        <v>3</v>
      </c>
      <c r="C11" s="24">
        <v>938000</v>
      </c>
      <c r="D11" s="24"/>
      <c r="E11" s="24"/>
      <c r="F11" s="24"/>
      <c r="G11" s="24"/>
      <c r="H11" s="24"/>
      <c r="I11" s="24">
        <f t="shared" si="0"/>
        <v>938000</v>
      </c>
    </row>
    <row r="12" spans="1:10" ht="15" customHeight="1">
      <c r="A12" s="57" t="s">
        <v>4</v>
      </c>
      <c r="B12" s="57"/>
      <c r="C12" s="103">
        <v>1254000</v>
      </c>
      <c r="D12" s="103"/>
      <c r="E12" s="103"/>
      <c r="F12" s="103"/>
      <c r="G12" s="103"/>
      <c r="H12" s="103"/>
      <c r="I12" s="103">
        <f t="shared" si="0"/>
        <v>1254000</v>
      </c>
    </row>
    <row r="13" spans="1:10" ht="15" customHeight="1">
      <c r="A13" s="8" t="s">
        <v>5</v>
      </c>
      <c r="C13" s="24">
        <v>1665000</v>
      </c>
      <c r="D13" s="24"/>
      <c r="E13" s="24"/>
      <c r="F13" s="24"/>
      <c r="G13" s="24"/>
      <c r="H13" s="24"/>
      <c r="I13" s="24">
        <f t="shared" si="0"/>
        <v>1665000</v>
      </c>
    </row>
    <row r="14" spans="1:10" ht="15" customHeight="1">
      <c r="A14" s="57" t="s">
        <v>6</v>
      </c>
      <c r="B14" s="57"/>
      <c r="C14" s="103">
        <v>2584000</v>
      </c>
      <c r="D14" s="103"/>
      <c r="E14" s="103"/>
      <c r="F14" s="103"/>
      <c r="G14" s="103"/>
      <c r="H14" s="103"/>
      <c r="I14" s="103">
        <f t="shared" si="0"/>
        <v>2584000</v>
      </c>
    </row>
    <row r="15" spans="1:10" ht="15" customHeight="1">
      <c r="A15" s="8" t="s">
        <v>7</v>
      </c>
      <c r="C15" s="24">
        <v>939000</v>
      </c>
      <c r="D15" s="24"/>
      <c r="E15" s="24"/>
      <c r="F15" s="24"/>
      <c r="G15" s="24"/>
      <c r="H15" s="24"/>
      <c r="I15" s="24">
        <f t="shared" si="0"/>
        <v>939000</v>
      </c>
    </row>
    <row r="16" spans="1:10" ht="15" customHeight="1">
      <c r="A16" s="57" t="s">
        <v>8</v>
      </c>
      <c r="B16" s="57"/>
      <c r="C16" s="103">
        <v>2753000</v>
      </c>
      <c r="D16" s="103"/>
      <c r="E16" s="103"/>
      <c r="F16" s="104"/>
      <c r="G16" s="104"/>
      <c r="H16" s="103"/>
      <c r="I16" s="103">
        <f t="shared" si="0"/>
        <v>2753000</v>
      </c>
    </row>
    <row r="17" spans="1:9" ht="15" customHeight="1">
      <c r="A17" s="8" t="s">
        <v>9</v>
      </c>
      <c r="C17" s="24">
        <v>1602000</v>
      </c>
      <c r="D17" s="24"/>
      <c r="E17" s="24"/>
      <c r="F17" s="24"/>
      <c r="G17" s="24"/>
      <c r="H17" s="24"/>
      <c r="I17" s="24">
        <f t="shared" si="0"/>
        <v>1602000</v>
      </c>
    </row>
    <row r="18" spans="1:9" ht="15" customHeight="1">
      <c r="A18" s="57" t="s">
        <v>94</v>
      </c>
      <c r="B18" s="57"/>
      <c r="C18" s="103">
        <v>257000</v>
      </c>
      <c r="D18" s="103"/>
      <c r="E18" s="103"/>
      <c r="F18" s="103"/>
      <c r="G18" s="103"/>
      <c r="H18" s="103"/>
      <c r="I18" s="103">
        <f t="shared" si="0"/>
        <v>257000</v>
      </c>
    </row>
    <row r="19" spans="1:9" ht="15" customHeight="1">
      <c r="A19" s="8" t="s">
        <v>10</v>
      </c>
      <c r="C19" s="24">
        <v>651000</v>
      </c>
      <c r="D19" s="24"/>
      <c r="E19" s="24"/>
      <c r="F19" s="24"/>
      <c r="G19" s="24"/>
      <c r="H19" s="24"/>
      <c r="I19" s="24">
        <f t="shared" si="0"/>
        <v>651000</v>
      </c>
    </row>
    <row r="20" spans="1:9" ht="15" customHeight="1">
      <c r="A20" s="57" t="s">
        <v>11</v>
      </c>
      <c r="B20" s="57"/>
      <c r="C20" s="103">
        <v>2689000</v>
      </c>
      <c r="D20" s="103"/>
      <c r="E20" s="103"/>
      <c r="F20" s="103"/>
      <c r="G20" s="103"/>
      <c r="H20" s="103"/>
      <c r="I20" s="103">
        <f t="shared" si="0"/>
        <v>2689000</v>
      </c>
    </row>
    <row r="21" spans="1:9" ht="15" customHeight="1">
      <c r="A21" s="8" t="s">
        <v>12</v>
      </c>
      <c r="C21" s="24">
        <v>1740000</v>
      </c>
      <c r="D21" s="24"/>
      <c r="E21" s="24"/>
      <c r="F21" s="24"/>
      <c r="G21" s="24"/>
      <c r="H21" s="24"/>
      <c r="I21" s="24">
        <f t="shared" si="0"/>
        <v>1740000</v>
      </c>
    </row>
    <row r="22" spans="1:9" ht="15" customHeight="1">
      <c r="A22" s="57" t="s">
        <v>13</v>
      </c>
      <c r="B22" s="57"/>
      <c r="C22" s="103">
        <f>2009000-C36</f>
        <v>1993000</v>
      </c>
      <c r="D22" s="103"/>
      <c r="E22" s="103"/>
      <c r="F22" s="103"/>
      <c r="G22" s="103"/>
      <c r="H22" s="103"/>
      <c r="I22" s="103">
        <f t="shared" si="0"/>
        <v>1993000</v>
      </c>
    </row>
    <row r="23" spans="1:9" ht="15" customHeight="1">
      <c r="A23" s="8" t="s">
        <v>14</v>
      </c>
      <c r="C23" s="24">
        <v>1435000</v>
      </c>
      <c r="D23" s="24"/>
      <c r="E23" s="24"/>
      <c r="F23" s="24"/>
      <c r="G23" s="24"/>
      <c r="H23" s="24"/>
      <c r="I23" s="24">
        <f t="shared" si="0"/>
        <v>1435000</v>
      </c>
    </row>
    <row r="24" spans="1:9" ht="15" customHeight="1">
      <c r="A24" s="57" t="s">
        <v>15</v>
      </c>
      <c r="B24" s="57"/>
      <c r="C24" s="103">
        <v>2711000</v>
      </c>
      <c r="D24" s="103"/>
      <c r="E24" s="103"/>
      <c r="F24" s="103">
        <v>7000</v>
      </c>
      <c r="G24" s="103"/>
      <c r="H24" s="103"/>
      <c r="I24" s="103">
        <f t="shared" si="0"/>
        <v>2718000</v>
      </c>
    </row>
    <row r="25" spans="1:9" ht="15" customHeight="1">
      <c r="A25" s="8" t="s">
        <v>16</v>
      </c>
      <c r="C25" s="24">
        <v>2605000</v>
      </c>
      <c r="D25" s="24"/>
      <c r="E25" s="24"/>
      <c r="F25" s="24"/>
      <c r="G25" s="24"/>
      <c r="H25" s="24"/>
      <c r="I25" s="24">
        <f t="shared" si="0"/>
        <v>2605000</v>
      </c>
    </row>
    <row r="26" spans="1:9" ht="15" customHeight="1">
      <c r="A26" s="57" t="s">
        <v>17</v>
      </c>
      <c r="B26" s="57"/>
      <c r="C26" s="103">
        <v>2463000</v>
      </c>
      <c r="D26" s="103"/>
      <c r="E26" s="103"/>
      <c r="F26" s="103"/>
      <c r="G26" s="103"/>
      <c r="H26" s="103"/>
      <c r="I26" s="103">
        <f t="shared" si="0"/>
        <v>2463000</v>
      </c>
    </row>
    <row r="27" spans="1:9" ht="15" customHeight="1">
      <c r="A27" s="8" t="s">
        <v>18</v>
      </c>
      <c r="C27" s="24">
        <v>2195000</v>
      </c>
      <c r="D27" s="24"/>
      <c r="E27" s="24"/>
      <c r="F27" s="24"/>
      <c r="G27" s="24"/>
      <c r="H27" s="24"/>
      <c r="I27" s="24">
        <f t="shared" si="0"/>
        <v>2195000</v>
      </c>
    </row>
    <row r="28" spans="1:9" ht="15" customHeight="1">
      <c r="A28" s="57" t="s">
        <v>19</v>
      </c>
      <c r="B28" s="57"/>
      <c r="C28" s="103">
        <v>1002000</v>
      </c>
      <c r="D28" s="103"/>
      <c r="E28" s="103"/>
      <c r="F28" s="103"/>
      <c r="G28" s="103"/>
      <c r="H28" s="103"/>
      <c r="I28" s="103">
        <f t="shared" si="0"/>
        <v>1002000</v>
      </c>
    </row>
    <row r="29" spans="1:9" ht="15" customHeight="1">
      <c r="A29" s="8" t="s">
        <v>20</v>
      </c>
      <c r="C29" s="24">
        <v>984000</v>
      </c>
      <c r="D29" s="24"/>
      <c r="E29" s="24"/>
      <c r="F29" s="24"/>
      <c r="G29" s="24"/>
      <c r="H29" s="24"/>
      <c r="I29" s="24">
        <f t="shared" si="0"/>
        <v>984000</v>
      </c>
    </row>
    <row r="30" spans="1:9" ht="15" customHeight="1">
      <c r="A30" s="57" t="s">
        <v>21</v>
      </c>
      <c r="B30" s="57"/>
      <c r="C30" s="103">
        <v>765000</v>
      </c>
      <c r="D30" s="103"/>
      <c r="E30" s="103"/>
      <c r="F30" s="103"/>
      <c r="G30" s="103"/>
      <c r="H30" s="103"/>
      <c r="I30" s="103">
        <f t="shared" si="0"/>
        <v>765000</v>
      </c>
    </row>
    <row r="31" spans="1:9" ht="6" customHeight="1">
      <c r="C31" s="24"/>
      <c r="D31" s="24"/>
      <c r="E31" s="24"/>
      <c r="F31" s="24"/>
      <c r="G31" s="24"/>
      <c r="H31" s="24"/>
      <c r="I31" s="24"/>
    </row>
    <row r="32" spans="1:9" ht="15" customHeight="1">
      <c r="A32" s="3" t="s">
        <v>22</v>
      </c>
      <c r="B32" s="3"/>
      <c r="C32" s="25">
        <f>SUM(C8:C30)</f>
        <v>36047000</v>
      </c>
      <c r="D32" s="25"/>
      <c r="E32" s="25"/>
      <c r="F32" s="25">
        <f>SUM(F8:F30)</f>
        <v>7000</v>
      </c>
      <c r="G32" s="25"/>
      <c r="H32" s="25"/>
      <c r="I32" s="26">
        <f>SUM(I8:I30)</f>
        <v>36054000</v>
      </c>
    </row>
    <row r="33" spans="1:9" ht="6" customHeight="1">
      <c r="C33" s="24"/>
      <c r="D33" s="24"/>
      <c r="E33" s="24"/>
      <c r="F33" s="24"/>
      <c r="G33" s="24"/>
      <c r="H33" s="24"/>
      <c r="I33" s="24"/>
    </row>
    <row r="34" spans="1:9" ht="15" customHeight="1">
      <c r="A34" s="57" t="s">
        <v>23</v>
      </c>
      <c r="B34" s="57"/>
      <c r="C34" s="103">
        <v>770000</v>
      </c>
      <c r="D34" s="103"/>
      <c r="E34" s="103"/>
      <c r="F34" s="103">
        <f>3595000+119000</f>
        <v>3714000</v>
      </c>
      <c r="G34" s="103"/>
      <c r="H34" s="103"/>
      <c r="I34" s="103">
        <f>SUM(C34:G34)</f>
        <v>4484000</v>
      </c>
    </row>
    <row r="35" spans="1:9" ht="15" customHeight="1">
      <c r="A35" s="8" t="s">
        <v>30</v>
      </c>
      <c r="C35" s="24"/>
      <c r="D35" s="24"/>
      <c r="E35" s="24"/>
      <c r="F35" s="24">
        <f>662000-119000</f>
        <v>543000</v>
      </c>
      <c r="G35" s="24"/>
      <c r="H35" s="24"/>
      <c r="I35" s="24">
        <f>SUM(C35:G35)</f>
        <v>543000</v>
      </c>
    </row>
    <row r="36" spans="1:9" ht="15" customHeight="1">
      <c r="A36" s="57" t="s">
        <v>29</v>
      </c>
      <c r="B36" s="57"/>
      <c r="C36" s="103">
        <v>16000</v>
      </c>
      <c r="D36" s="103"/>
      <c r="E36" s="103"/>
      <c r="F36" s="103"/>
      <c r="G36" s="103"/>
      <c r="H36" s="103"/>
      <c r="I36" s="103">
        <f>SUM(C36:G36)</f>
        <v>16000</v>
      </c>
    </row>
    <row r="37" spans="1:9" ht="15" customHeight="1">
      <c r="A37" s="8" t="s">
        <v>25</v>
      </c>
      <c r="C37" s="24"/>
      <c r="D37" s="24"/>
      <c r="E37" s="24"/>
      <c r="F37" s="24">
        <f>-F34-F35-F24</f>
        <v>-4264000</v>
      </c>
      <c r="G37" s="24"/>
      <c r="H37" s="24"/>
      <c r="I37" s="24">
        <f>SUM(C37:G37)</f>
        <v>-4264000</v>
      </c>
    </row>
    <row r="38" spans="1:9" ht="9" customHeight="1">
      <c r="C38" s="24"/>
      <c r="D38" s="24"/>
      <c r="E38" s="24"/>
      <c r="F38" s="24"/>
      <c r="G38" s="24"/>
      <c r="H38" s="24"/>
      <c r="I38" s="24"/>
    </row>
    <row r="39" spans="1:9" ht="15" customHeight="1" thickBot="1">
      <c r="A39" s="98" t="s">
        <v>26</v>
      </c>
      <c r="B39" s="99"/>
      <c r="C39" s="105">
        <f>SUM(C32:C37)</f>
        <v>36833000</v>
      </c>
      <c r="D39" s="105"/>
      <c r="E39" s="105"/>
      <c r="F39" s="105">
        <f>SUM(F32:F37)</f>
        <v>0</v>
      </c>
      <c r="G39" s="105"/>
      <c r="H39" s="105"/>
      <c r="I39" s="105">
        <f>SUM(I32:I38)</f>
        <v>36833000</v>
      </c>
    </row>
    <row r="40" spans="1:9" ht="12" customHeight="1">
      <c r="B40" s="28"/>
    </row>
    <row r="41" spans="1:9" ht="17.25">
      <c r="A41" s="156" t="s">
        <v>50</v>
      </c>
      <c r="B41" s="156"/>
      <c r="C41" s="156"/>
      <c r="D41" s="156"/>
      <c r="E41" s="156"/>
      <c r="F41" s="156"/>
      <c r="G41" s="156"/>
      <c r="H41" s="156"/>
      <c r="I41" s="156"/>
    </row>
  </sheetData>
  <mergeCells count="3">
    <mergeCell ref="B5:D5"/>
    <mergeCell ref="H5:I5"/>
    <mergeCell ref="E5:G5"/>
  </mergeCells>
  <pageMargins left="1.2" right="0.45" top="0.5" bottom="0.5" header="0.3" footer="0.3"/>
  <pageSetup scale="8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Z52"/>
  <sheetViews>
    <sheetView zoomScaleNormal="100" workbookViewId="0">
      <pane xSplit="2" ySplit="8" topLeftCell="C9" activePane="bottomRight" state="frozen"/>
      <selection pane="topRight" activeCell="C1" sqref="C1"/>
      <selection pane="bottomLeft" activeCell="A8" sqref="A8"/>
      <selection pane="bottomRight" activeCell="A44" sqref="A44:X44"/>
    </sheetView>
  </sheetViews>
  <sheetFormatPr defaultColWidth="8.85546875" defaultRowHeight="15"/>
  <cols>
    <col min="1" max="1" width="32.28515625" style="18" customWidth="1"/>
    <col min="2" max="2" width="2.7109375" style="18" customWidth="1"/>
    <col min="3" max="3" width="11.7109375" style="18" bestFit="1" customWidth="1"/>
    <col min="4" max="4" width="11.7109375" style="18" customWidth="1"/>
    <col min="5" max="5" width="13" style="18" customWidth="1"/>
    <col min="6" max="6" width="12.7109375" style="18" customWidth="1"/>
    <col min="7" max="7" width="2.7109375" style="18" bestFit="1" customWidth="1"/>
    <col min="8" max="8" width="13.7109375" style="18" customWidth="1"/>
    <col min="9" max="9" width="1.85546875" style="18" customWidth="1"/>
    <col min="10" max="10" width="14.7109375" style="18" bestFit="1" customWidth="1"/>
    <col min="11" max="11" width="1.28515625" style="18" customWidth="1"/>
    <col min="12" max="12" width="14.7109375" style="18" customWidth="1"/>
    <col min="13" max="13" width="1.28515625" style="18" customWidth="1"/>
    <col min="14" max="14" width="13.5703125" style="18" customWidth="1"/>
    <col min="15" max="15" width="1.28515625" style="18" customWidth="1"/>
    <col min="16" max="16" width="13.42578125" style="18" customWidth="1"/>
    <col min="17" max="18" width="1.28515625" style="18" customWidth="1"/>
    <col min="19" max="19" width="1.42578125" style="18" customWidth="1"/>
    <col min="20" max="20" width="15.140625" style="18" customWidth="1"/>
    <col min="21" max="21" width="1.140625" style="18" customWidth="1"/>
    <col min="22" max="22" width="15.140625" style="18" bestFit="1" customWidth="1"/>
    <col min="23" max="23" width="1.5703125" style="18" customWidth="1"/>
    <col min="24" max="24" width="13.5703125" style="18" customWidth="1"/>
    <col min="25" max="25" width="1.5703125" style="18" customWidth="1"/>
    <col min="26" max="26" width="8.85546875" style="18"/>
    <col min="27" max="27" width="9.85546875" style="18" bestFit="1" customWidth="1"/>
    <col min="28" max="16384" width="8.85546875" style="18"/>
  </cols>
  <sheetData>
    <row r="1" spans="1:26" ht="18.75">
      <c r="A1" s="40" t="s">
        <v>104</v>
      </c>
      <c r="B1" s="40"/>
      <c r="E1" s="58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3"/>
      <c r="W1" s="6"/>
      <c r="X1" s="6"/>
      <c r="Y1" s="6"/>
    </row>
    <row r="2" spans="1:26" ht="18.75">
      <c r="A2" s="40" t="s">
        <v>69</v>
      </c>
      <c r="B2" s="40"/>
      <c r="H2" s="6"/>
      <c r="I2" s="6"/>
      <c r="J2" s="64"/>
      <c r="K2" s="64"/>
      <c r="L2" s="64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</row>
    <row r="3" spans="1:26" ht="6" customHeight="1">
      <c r="A3" s="40"/>
      <c r="B3" s="40"/>
      <c r="H3" s="6"/>
      <c r="I3" s="6"/>
      <c r="J3" s="64"/>
      <c r="K3" s="64"/>
      <c r="L3" s="64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26" ht="19.5" thickBot="1">
      <c r="A4" s="4"/>
      <c r="B4" s="40"/>
      <c r="C4" s="163" t="s">
        <v>77</v>
      </c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6"/>
      <c r="R4" s="68"/>
      <c r="S4" s="6"/>
      <c r="T4" s="163" t="s">
        <v>48</v>
      </c>
      <c r="U4" s="163"/>
      <c r="V4" s="163"/>
      <c r="W4" s="163"/>
      <c r="X4" s="163"/>
      <c r="Y4" s="6"/>
    </row>
    <row r="5" spans="1:26">
      <c r="C5" s="41">
        <v>-1</v>
      </c>
      <c r="D5" s="41">
        <v>-2</v>
      </c>
      <c r="E5" s="41">
        <v>-3</v>
      </c>
      <c r="F5" s="41">
        <v>-4</v>
      </c>
      <c r="G5" s="41"/>
      <c r="H5" s="41">
        <v>-5</v>
      </c>
      <c r="I5" s="41"/>
      <c r="J5" s="41">
        <v>-6</v>
      </c>
      <c r="K5" s="41"/>
      <c r="L5" s="41">
        <v>-7</v>
      </c>
      <c r="M5" s="41"/>
      <c r="N5" s="41">
        <v>-8</v>
      </c>
      <c r="O5" s="41"/>
      <c r="P5" s="41">
        <v>-9</v>
      </c>
      <c r="Q5" s="41"/>
      <c r="R5" s="69">
        <v>-9</v>
      </c>
      <c r="S5" s="41"/>
      <c r="T5" s="41">
        <v>-10</v>
      </c>
      <c r="U5" s="41"/>
      <c r="V5" s="41">
        <v>-11</v>
      </c>
      <c r="X5" s="41">
        <v>-12</v>
      </c>
    </row>
    <row r="6" spans="1:26" s="42" customFormat="1">
      <c r="C6" s="164" t="s">
        <v>28</v>
      </c>
      <c r="D6" s="164"/>
      <c r="E6" s="164"/>
      <c r="F6" s="164"/>
      <c r="G6" s="39"/>
      <c r="H6" s="39"/>
      <c r="I6" s="39"/>
      <c r="J6" s="43"/>
      <c r="K6" s="43"/>
      <c r="L6" s="43"/>
      <c r="M6" s="43"/>
      <c r="N6" s="43"/>
      <c r="O6" s="43"/>
      <c r="P6" s="43"/>
      <c r="Q6" s="43"/>
      <c r="R6" s="70"/>
      <c r="S6" s="43"/>
      <c r="T6" s="43"/>
      <c r="U6" s="39"/>
      <c r="V6" s="43"/>
      <c r="W6" s="48"/>
      <c r="X6" s="43"/>
      <c r="Y6" s="48"/>
      <c r="Z6" s="48"/>
    </row>
    <row r="7" spans="1:26" s="42" customFormat="1" ht="6.6" customHeight="1">
      <c r="C7" s="43"/>
      <c r="D7" s="43"/>
      <c r="E7" s="43"/>
      <c r="F7" s="43"/>
      <c r="G7" s="39"/>
      <c r="H7" s="43"/>
      <c r="I7" s="43"/>
      <c r="J7" s="43"/>
      <c r="K7" s="43"/>
      <c r="L7" s="43"/>
      <c r="M7" s="43"/>
      <c r="N7" s="43"/>
      <c r="O7" s="43"/>
      <c r="P7" s="43"/>
      <c r="Q7" s="43"/>
      <c r="R7" s="70"/>
      <c r="S7" s="43"/>
      <c r="T7" s="43"/>
      <c r="U7" s="39"/>
    </row>
    <row r="8" spans="1:26" ht="75">
      <c r="C8" s="14" t="s">
        <v>27</v>
      </c>
      <c r="D8" s="14" t="s">
        <v>36</v>
      </c>
      <c r="E8" s="14" t="s">
        <v>80</v>
      </c>
      <c r="F8" s="14" t="s">
        <v>82</v>
      </c>
      <c r="G8" s="1"/>
      <c r="H8" s="59" t="s">
        <v>57</v>
      </c>
      <c r="I8" s="44"/>
      <c r="J8" s="14" t="s">
        <v>58</v>
      </c>
      <c r="K8" s="14"/>
      <c r="L8" s="14" t="s">
        <v>96</v>
      </c>
      <c r="M8" s="62"/>
      <c r="N8" s="14" t="s">
        <v>59</v>
      </c>
      <c r="O8" s="62"/>
      <c r="P8" s="128" t="s">
        <v>91</v>
      </c>
      <c r="Q8" s="62"/>
      <c r="R8" s="71"/>
      <c r="S8" s="62"/>
      <c r="T8" s="14" t="s">
        <v>73</v>
      </c>
      <c r="U8" s="1"/>
      <c r="V8" s="14" t="s">
        <v>49</v>
      </c>
      <c r="X8" s="128" t="s">
        <v>95</v>
      </c>
    </row>
    <row r="9" spans="1:26" ht="26.25" customHeight="1">
      <c r="C9" s="1"/>
      <c r="D9" s="1"/>
      <c r="E9" s="1"/>
      <c r="F9" s="1"/>
      <c r="G9" s="1"/>
      <c r="H9" s="158"/>
      <c r="I9" s="1"/>
      <c r="J9" s="1"/>
      <c r="K9" s="1"/>
      <c r="L9" s="134" t="s">
        <v>83</v>
      </c>
      <c r="M9" s="1"/>
      <c r="N9" s="134" t="s">
        <v>85</v>
      </c>
      <c r="O9" s="135"/>
      <c r="P9" s="136" t="s">
        <v>66</v>
      </c>
      <c r="Q9" s="135"/>
      <c r="R9" s="137"/>
      <c r="S9" s="135"/>
      <c r="T9" s="134" t="s">
        <v>84</v>
      </c>
      <c r="U9" s="135"/>
      <c r="V9" s="134" t="s">
        <v>67</v>
      </c>
      <c r="W9" s="138"/>
      <c r="X9" s="136" t="s">
        <v>74</v>
      </c>
    </row>
    <row r="10" spans="1:26" ht="15" customHeight="1">
      <c r="A10" s="57" t="s">
        <v>0</v>
      </c>
      <c r="B10" s="57"/>
      <c r="C10" s="91">
        <v>19000</v>
      </c>
      <c r="D10" s="91">
        <v>50000</v>
      </c>
      <c r="E10" s="91">
        <v>221000</v>
      </c>
      <c r="F10" s="91"/>
      <c r="G10" s="91"/>
      <c r="H10" s="91">
        <v>2644000</v>
      </c>
      <c r="I10" s="91"/>
      <c r="J10" s="91">
        <v>2374000</v>
      </c>
      <c r="K10" s="91"/>
      <c r="L10" s="91">
        <f>ROUND((10649*'Attach D-net-tuition-rev'!D9),-3)</f>
        <v>564000</v>
      </c>
      <c r="M10" s="91"/>
      <c r="N10" s="91">
        <f>'Attach D-net-tuition-rev'!U9</f>
        <v>948000</v>
      </c>
      <c r="O10" s="91"/>
      <c r="P10" s="100">
        <f>SUM(C10+D10+E10+F10+H10+J10+N10+L10)</f>
        <v>6820000</v>
      </c>
      <c r="Q10" s="91"/>
      <c r="R10" s="111"/>
      <c r="S10" s="91"/>
      <c r="T10" s="91">
        <f>'Attach D-net-tuition-rev'!M9+'Attach D-net-tuition-rev'!O9</f>
        <v>2413000</v>
      </c>
      <c r="U10" s="91"/>
      <c r="V10" s="91">
        <f>P10-T10</f>
        <v>4407000</v>
      </c>
      <c r="W10" s="57"/>
      <c r="X10" s="100">
        <f t="shared" ref="X10:X32" si="0">T10+V10</f>
        <v>6820000</v>
      </c>
    </row>
    <row r="11" spans="1:26" ht="15" customHeight="1">
      <c r="A11" s="18" t="s">
        <v>1</v>
      </c>
      <c r="C11" s="18">
        <v>18000</v>
      </c>
      <c r="D11" s="18">
        <v>53000</v>
      </c>
      <c r="E11" s="45"/>
      <c r="H11" s="18">
        <v>2251000</v>
      </c>
      <c r="J11" s="18">
        <v>2004000</v>
      </c>
      <c r="L11" s="18">
        <f>ROUND((10649*'Attach D-net-tuition-rev'!D10),-3)</f>
        <v>2130000</v>
      </c>
      <c r="N11" s="18">
        <f>'Attach D-net-tuition-rev'!U10</f>
        <v>511000</v>
      </c>
      <c r="P11" s="48">
        <f>SUM(C11+D11+E11+F11+H11+J11+N11+L11)</f>
        <v>6967000</v>
      </c>
      <c r="R11" s="72"/>
      <c r="T11" s="18">
        <f>'Attach D-net-tuition-rev'!M10+'Attach D-net-tuition-rev'!O10</f>
        <v>2537000</v>
      </c>
      <c r="V11" s="18">
        <f t="shared" ref="V11:V32" si="1">P11-T11</f>
        <v>4430000</v>
      </c>
      <c r="X11" s="48">
        <f t="shared" si="0"/>
        <v>6967000</v>
      </c>
    </row>
    <row r="12" spans="1:26" ht="15" customHeight="1">
      <c r="A12" s="57" t="s">
        <v>2</v>
      </c>
      <c r="B12" s="57"/>
      <c r="C12" s="57">
        <v>40000</v>
      </c>
      <c r="D12" s="57">
        <v>99000</v>
      </c>
      <c r="E12" s="57"/>
      <c r="F12" s="57"/>
      <c r="G12" s="57"/>
      <c r="H12" s="57">
        <v>5567000</v>
      </c>
      <c r="I12" s="57"/>
      <c r="J12" s="57">
        <v>2916000</v>
      </c>
      <c r="K12" s="57"/>
      <c r="L12" s="57">
        <f>ROUND((10649*'Attach D-net-tuition-rev'!D11),-3)</f>
        <v>564000</v>
      </c>
      <c r="M12" s="57"/>
      <c r="N12" s="57">
        <f>'Attach D-net-tuition-rev'!U11</f>
        <v>1467000</v>
      </c>
      <c r="O12" s="57"/>
      <c r="P12" s="154">
        <f>SUM(C12+D12+E12+F12+H12+J12+N12+L12)</f>
        <v>10653000</v>
      </c>
      <c r="Q12" s="57"/>
      <c r="R12" s="72"/>
      <c r="S12" s="57"/>
      <c r="T12" s="57">
        <f>'Attach D-net-tuition-rev'!M11+'Attach D-net-tuition-rev'!O11</f>
        <v>4738000</v>
      </c>
      <c r="U12" s="57"/>
      <c r="V12" s="57">
        <f t="shared" si="1"/>
        <v>5915000</v>
      </c>
      <c r="W12" s="57"/>
      <c r="X12" s="154">
        <f t="shared" si="0"/>
        <v>10653000</v>
      </c>
    </row>
    <row r="13" spans="1:26" ht="15" customHeight="1">
      <c r="A13" s="18" t="s">
        <v>3</v>
      </c>
      <c r="C13" s="18">
        <v>24000</v>
      </c>
      <c r="D13" s="18">
        <v>57000</v>
      </c>
      <c r="H13" s="18">
        <v>3905000</v>
      </c>
      <c r="J13" s="18">
        <v>2952000</v>
      </c>
      <c r="L13" s="18">
        <f>ROUND((10649*'Attach D-net-tuition-rev'!D12),-3)</f>
        <v>2300000</v>
      </c>
      <c r="N13" s="18">
        <f>'Attach D-net-tuition-rev'!U12</f>
        <v>1809000</v>
      </c>
      <c r="P13" s="48">
        <f t="shared" ref="P13:P32" si="2">SUM(C13+D13+E13+F13+H13+J13+N13+L13)</f>
        <v>11047000</v>
      </c>
      <c r="R13" s="72"/>
      <c r="T13" s="18">
        <f>'Attach D-net-tuition-rev'!M12+'Attach D-net-tuition-rev'!O12</f>
        <v>4368000</v>
      </c>
      <c r="U13" s="44"/>
      <c r="V13" s="18">
        <f t="shared" si="1"/>
        <v>6679000</v>
      </c>
      <c r="X13" s="48">
        <f t="shared" si="0"/>
        <v>11047000</v>
      </c>
    </row>
    <row r="14" spans="1:26" ht="15" customHeight="1">
      <c r="A14" s="57" t="s">
        <v>4</v>
      </c>
      <c r="B14" s="57"/>
      <c r="C14" s="57">
        <v>29000</v>
      </c>
      <c r="D14" s="57">
        <v>80000</v>
      </c>
      <c r="E14" s="57"/>
      <c r="F14" s="57"/>
      <c r="G14" s="57"/>
      <c r="H14" s="57">
        <v>4456000</v>
      </c>
      <c r="I14" s="57"/>
      <c r="J14" s="57">
        <v>2890000</v>
      </c>
      <c r="K14" s="57"/>
      <c r="L14" s="57">
        <f>ROUND((10649*'Attach D-net-tuition-rev'!D13),-3)</f>
        <v>458000</v>
      </c>
      <c r="M14" s="57"/>
      <c r="N14" s="57">
        <f>'Attach D-net-tuition-rev'!U13</f>
        <v>1428000</v>
      </c>
      <c r="O14" s="57"/>
      <c r="P14" s="154">
        <f t="shared" si="2"/>
        <v>9341000</v>
      </c>
      <c r="Q14" s="57"/>
      <c r="R14" s="72"/>
      <c r="S14" s="57"/>
      <c r="T14" s="57">
        <f>'Attach D-net-tuition-rev'!M13+'Attach D-net-tuition-rev'!O13</f>
        <v>4380000</v>
      </c>
      <c r="U14" s="57"/>
      <c r="V14" s="57">
        <f t="shared" si="1"/>
        <v>4961000</v>
      </c>
      <c r="W14" s="57"/>
      <c r="X14" s="154">
        <f t="shared" si="0"/>
        <v>9341000</v>
      </c>
    </row>
    <row r="15" spans="1:26" ht="15" customHeight="1">
      <c r="A15" s="18" t="s">
        <v>5</v>
      </c>
      <c r="C15" s="18">
        <v>46000</v>
      </c>
      <c r="D15" s="18">
        <v>126000</v>
      </c>
      <c r="E15" s="18">
        <v>55000</v>
      </c>
      <c r="H15" s="18">
        <v>7110000</v>
      </c>
      <c r="J15" s="18">
        <v>4350000</v>
      </c>
      <c r="L15" s="18">
        <f>ROUND((10649*'Attach D-net-tuition-rev'!D14),-3)</f>
        <v>1704000</v>
      </c>
      <c r="N15" s="18">
        <f>'Attach D-net-tuition-rev'!U14</f>
        <v>2293000</v>
      </c>
      <c r="P15" s="48">
        <f t="shared" si="2"/>
        <v>15684000</v>
      </c>
      <c r="R15" s="72"/>
      <c r="T15" s="18">
        <f>'Attach D-net-tuition-rev'!M14+'Attach D-net-tuition-rev'!O14</f>
        <v>6740000</v>
      </c>
      <c r="V15" s="18">
        <f t="shared" si="1"/>
        <v>8944000</v>
      </c>
      <c r="X15" s="48">
        <f t="shared" si="0"/>
        <v>15684000</v>
      </c>
    </row>
    <row r="16" spans="1:26" ht="15" customHeight="1">
      <c r="A16" s="57" t="s">
        <v>6</v>
      </c>
      <c r="B16" s="57"/>
      <c r="C16" s="57">
        <v>69000</v>
      </c>
      <c r="D16" s="57">
        <v>192000</v>
      </c>
      <c r="E16" s="57">
        <v>250000</v>
      </c>
      <c r="F16" s="57"/>
      <c r="G16" s="57"/>
      <c r="H16" s="57">
        <v>10770000</v>
      </c>
      <c r="I16" s="57"/>
      <c r="J16" s="57">
        <v>4361000</v>
      </c>
      <c r="K16" s="57"/>
      <c r="L16" s="57">
        <f>ROUND((10649*'Attach D-net-tuition-rev'!D15),-3)</f>
        <v>1065000</v>
      </c>
      <c r="M16" s="57"/>
      <c r="N16" s="57">
        <f>'Attach D-net-tuition-rev'!U15</f>
        <v>3091000</v>
      </c>
      <c r="O16" s="57"/>
      <c r="P16" s="154">
        <f t="shared" si="2"/>
        <v>19798000</v>
      </c>
      <c r="Q16" s="57"/>
      <c r="R16" s="72"/>
      <c r="S16" s="57"/>
      <c r="T16" s="57">
        <f>'Attach D-net-tuition-rev'!M15+'Attach D-net-tuition-rev'!O15</f>
        <v>10648000</v>
      </c>
      <c r="U16" s="57"/>
      <c r="V16" s="57">
        <f t="shared" si="1"/>
        <v>9150000</v>
      </c>
      <c r="W16" s="57"/>
      <c r="X16" s="154">
        <f t="shared" si="0"/>
        <v>19798000</v>
      </c>
    </row>
    <row r="17" spans="1:24" ht="15" customHeight="1">
      <c r="A17" s="18" t="s">
        <v>7</v>
      </c>
      <c r="C17" s="18">
        <v>24000</v>
      </c>
      <c r="D17" s="18">
        <v>64000</v>
      </c>
      <c r="H17" s="18">
        <v>3132000</v>
      </c>
      <c r="J17" s="18">
        <v>2108000</v>
      </c>
      <c r="N17" s="18">
        <f>'Attach D-net-tuition-rev'!U16</f>
        <v>804000</v>
      </c>
      <c r="P17" s="48">
        <f t="shared" si="2"/>
        <v>6132000</v>
      </c>
      <c r="R17" s="72"/>
      <c r="T17" s="18">
        <f>'Attach D-net-tuition-rev'!M16+'Attach D-net-tuition-rev'!O16</f>
        <v>2264000</v>
      </c>
      <c r="V17" s="18">
        <f t="shared" si="1"/>
        <v>3868000</v>
      </c>
      <c r="X17" s="48">
        <f t="shared" si="0"/>
        <v>6132000</v>
      </c>
    </row>
    <row r="18" spans="1:24" ht="15" customHeight="1">
      <c r="A18" s="57" t="s">
        <v>8</v>
      </c>
      <c r="B18" s="57"/>
      <c r="C18" s="57">
        <v>66000</v>
      </c>
      <c r="D18" s="57">
        <v>171000</v>
      </c>
      <c r="E18" s="57"/>
      <c r="F18" s="57"/>
      <c r="G18" s="57"/>
      <c r="H18" s="57">
        <v>11243000</v>
      </c>
      <c r="I18" s="57"/>
      <c r="J18" s="57">
        <v>4350000</v>
      </c>
      <c r="K18" s="57"/>
      <c r="L18" s="57">
        <f>ROUND((10649*'Attach D-net-tuition-rev'!D17),-3)</f>
        <v>1587000</v>
      </c>
      <c r="M18" s="57"/>
      <c r="N18" s="57">
        <f>'Attach D-net-tuition-rev'!U17</f>
        <v>3261000</v>
      </c>
      <c r="O18" s="57"/>
      <c r="P18" s="154">
        <f t="shared" si="2"/>
        <v>20678000</v>
      </c>
      <c r="Q18" s="57"/>
      <c r="R18" s="72"/>
      <c r="S18" s="57"/>
      <c r="T18" s="57">
        <f>'Attach D-net-tuition-rev'!M17+'Attach D-net-tuition-rev'!O17</f>
        <v>10617000</v>
      </c>
      <c r="U18" s="57"/>
      <c r="V18" s="57">
        <f t="shared" si="1"/>
        <v>10061000</v>
      </c>
      <c r="W18" s="57"/>
      <c r="X18" s="154">
        <f t="shared" si="0"/>
        <v>20678000</v>
      </c>
    </row>
    <row r="19" spans="1:24" ht="15" customHeight="1">
      <c r="A19" s="18" t="s">
        <v>9</v>
      </c>
      <c r="C19" s="18">
        <v>40000</v>
      </c>
      <c r="D19" s="18">
        <v>105000</v>
      </c>
      <c r="H19" s="18">
        <v>7300000</v>
      </c>
      <c r="J19" s="18">
        <v>5507000</v>
      </c>
      <c r="L19" s="18">
        <f>ROUND((10649*'Attach D-net-tuition-rev'!D18),-3)</f>
        <v>1331000</v>
      </c>
      <c r="N19" s="18">
        <f>'Attach D-net-tuition-rev'!U18</f>
        <v>2708000</v>
      </c>
      <c r="P19" s="48">
        <f t="shared" si="2"/>
        <v>16991000</v>
      </c>
      <c r="R19" s="72"/>
      <c r="T19" s="18">
        <f>'Attach D-net-tuition-rev'!M18+'Attach D-net-tuition-rev'!O18</f>
        <v>6616000</v>
      </c>
      <c r="V19" s="18">
        <f t="shared" si="1"/>
        <v>10375000</v>
      </c>
      <c r="X19" s="48">
        <f t="shared" si="0"/>
        <v>16991000</v>
      </c>
    </row>
    <row r="20" spans="1:24" ht="15" customHeight="1">
      <c r="A20" s="57" t="s">
        <v>94</v>
      </c>
      <c r="B20" s="57"/>
      <c r="C20" s="57">
        <v>6000</v>
      </c>
      <c r="D20" s="57">
        <v>17000</v>
      </c>
      <c r="E20" s="57"/>
      <c r="F20" s="57"/>
      <c r="G20" s="57"/>
      <c r="H20" s="57">
        <v>773000</v>
      </c>
      <c r="I20" s="57"/>
      <c r="J20" s="57">
        <v>1093000</v>
      </c>
      <c r="K20" s="57"/>
      <c r="L20" s="57">
        <f>ROUND((10649*'Attach D-net-tuition-rev'!D19),-3)</f>
        <v>53000</v>
      </c>
      <c r="M20" s="57"/>
      <c r="N20" s="57">
        <f>'Attach D-net-tuition-rev'!U19</f>
        <v>77000</v>
      </c>
      <c r="O20" s="57"/>
      <c r="P20" s="154">
        <f t="shared" si="2"/>
        <v>2019000</v>
      </c>
      <c r="Q20" s="57"/>
      <c r="R20" s="72"/>
      <c r="S20" s="57"/>
      <c r="T20" s="57">
        <f>'Attach D-net-tuition-rev'!M19+'Attach D-net-tuition-rev'!O19</f>
        <v>318000</v>
      </c>
      <c r="U20" s="57"/>
      <c r="V20" s="57">
        <f t="shared" si="1"/>
        <v>1701000</v>
      </c>
      <c r="W20" s="57"/>
      <c r="X20" s="154">
        <f t="shared" si="0"/>
        <v>2019000</v>
      </c>
    </row>
    <row r="21" spans="1:24" ht="15" customHeight="1">
      <c r="A21" s="18" t="s">
        <v>10</v>
      </c>
      <c r="C21" s="18">
        <v>18000</v>
      </c>
      <c r="D21" s="18">
        <v>46000</v>
      </c>
      <c r="H21" s="18">
        <v>2448000</v>
      </c>
      <c r="J21" s="18">
        <v>1833000</v>
      </c>
      <c r="L21" s="18">
        <f>ROUND((10649*'Attach D-net-tuition-rev'!D20),-3)</f>
        <v>2130000</v>
      </c>
      <c r="N21" s="18">
        <f>'Attach D-net-tuition-rev'!U20</f>
        <v>608000</v>
      </c>
      <c r="P21" s="48">
        <f t="shared" si="2"/>
        <v>7083000</v>
      </c>
      <c r="R21" s="72"/>
      <c r="T21" s="18">
        <f>'Attach D-net-tuition-rev'!M20+'Attach D-net-tuition-rev'!O20</f>
        <v>2487000</v>
      </c>
      <c r="V21" s="18">
        <f t="shared" si="1"/>
        <v>4596000</v>
      </c>
      <c r="X21" s="48">
        <f t="shared" si="0"/>
        <v>7083000</v>
      </c>
    </row>
    <row r="22" spans="1:24" ht="15" customHeight="1">
      <c r="A22" s="57" t="s">
        <v>11</v>
      </c>
      <c r="B22" s="57"/>
      <c r="C22" s="57">
        <v>67000</v>
      </c>
      <c r="D22" s="57">
        <v>171000</v>
      </c>
      <c r="E22" s="57">
        <v>26000</v>
      </c>
      <c r="F22" s="57"/>
      <c r="G22" s="57"/>
      <c r="H22" s="57">
        <v>10806000</v>
      </c>
      <c r="I22" s="57"/>
      <c r="J22" s="57">
        <v>5919000</v>
      </c>
      <c r="K22" s="57"/>
      <c r="L22" s="57">
        <f>ROUND((10649*'Attach D-net-tuition-rev'!D21),-3)</f>
        <v>1065000</v>
      </c>
      <c r="M22" s="57"/>
      <c r="N22" s="57">
        <f>'Attach D-net-tuition-rev'!U21</f>
        <v>3408000</v>
      </c>
      <c r="O22" s="57"/>
      <c r="P22" s="154">
        <f t="shared" si="2"/>
        <v>21462000</v>
      </c>
      <c r="Q22" s="57"/>
      <c r="R22" s="72"/>
      <c r="S22" s="57"/>
      <c r="T22" s="57">
        <f>'Attach D-net-tuition-rev'!M21+'Attach D-net-tuition-rev'!O21</f>
        <v>10127000</v>
      </c>
      <c r="U22" s="57"/>
      <c r="V22" s="57">
        <f t="shared" si="1"/>
        <v>11335000</v>
      </c>
      <c r="W22" s="57"/>
      <c r="X22" s="154">
        <f t="shared" si="0"/>
        <v>21462000</v>
      </c>
    </row>
    <row r="23" spans="1:24" ht="15" customHeight="1">
      <c r="A23" s="18" t="s">
        <v>12</v>
      </c>
      <c r="C23" s="18">
        <v>45000</v>
      </c>
      <c r="D23" s="18">
        <v>125000</v>
      </c>
      <c r="H23" s="18">
        <v>7347000</v>
      </c>
      <c r="J23" s="18">
        <v>3722000</v>
      </c>
      <c r="L23" s="18">
        <f>ROUND((10649*'Attach D-net-tuition-rev'!D22),-3)</f>
        <v>1363000</v>
      </c>
      <c r="N23" s="18">
        <f>'Attach D-net-tuition-rev'!U22</f>
        <v>1980000</v>
      </c>
      <c r="P23" s="48">
        <f t="shared" si="2"/>
        <v>14582000</v>
      </c>
      <c r="R23" s="72"/>
      <c r="T23" s="18">
        <f>'Attach D-net-tuition-rev'!M22+'Attach D-net-tuition-rev'!O22</f>
        <v>6436000</v>
      </c>
      <c r="V23" s="18">
        <f t="shared" si="1"/>
        <v>8146000</v>
      </c>
      <c r="X23" s="48">
        <f t="shared" si="0"/>
        <v>14582000</v>
      </c>
    </row>
    <row r="24" spans="1:24" ht="15" customHeight="1">
      <c r="A24" s="57" t="s">
        <v>13</v>
      </c>
      <c r="B24" s="57"/>
      <c r="C24" s="57">
        <f>53000-C38</f>
        <v>52000</v>
      </c>
      <c r="D24" s="57">
        <f>140000-D38</f>
        <v>138000</v>
      </c>
      <c r="E24" s="57"/>
      <c r="F24" s="57"/>
      <c r="G24" s="57"/>
      <c r="H24" s="57">
        <f>8143000-H38</f>
        <v>8091000</v>
      </c>
      <c r="I24" s="57"/>
      <c r="J24" s="57">
        <v>4859000</v>
      </c>
      <c r="K24" s="57"/>
      <c r="L24" s="57">
        <f>ROUND((10649*'Attach D-net-tuition-rev'!D23),-3)</f>
        <v>2556000</v>
      </c>
      <c r="M24" s="57"/>
      <c r="N24" s="57">
        <f>'Attach D-net-tuition-rev'!U23</f>
        <v>2946000</v>
      </c>
      <c r="O24" s="57"/>
      <c r="P24" s="154">
        <f t="shared" si="2"/>
        <v>18642000</v>
      </c>
      <c r="Q24" s="57"/>
      <c r="R24" s="72"/>
      <c r="S24" s="57"/>
      <c r="T24" s="57">
        <f>'Attach D-net-tuition-rev'!M23+'Attach D-net-tuition-rev'!O23</f>
        <v>8380000</v>
      </c>
      <c r="U24" s="102"/>
      <c r="V24" s="57">
        <f t="shared" si="1"/>
        <v>10262000</v>
      </c>
      <c r="W24" s="57"/>
      <c r="X24" s="154">
        <f t="shared" si="0"/>
        <v>18642000</v>
      </c>
    </row>
    <row r="25" spans="1:24" ht="15" customHeight="1">
      <c r="A25" s="18" t="s">
        <v>14</v>
      </c>
      <c r="C25" s="18">
        <v>36000</v>
      </c>
      <c r="D25" s="18">
        <v>89000</v>
      </c>
      <c r="H25" s="18">
        <v>5284000</v>
      </c>
      <c r="J25" s="18">
        <v>4114000</v>
      </c>
      <c r="L25" s="18">
        <f>ROUND((10649*'Attach D-net-tuition-rev'!D24),-3)</f>
        <v>1203000</v>
      </c>
      <c r="N25" s="18">
        <f>'Attach D-net-tuition-rev'!U24</f>
        <v>1732000</v>
      </c>
      <c r="P25" s="48">
        <f t="shared" si="2"/>
        <v>12458000</v>
      </c>
      <c r="R25" s="72"/>
      <c r="T25" s="18">
        <f>'Attach D-net-tuition-rev'!M24+'Attach D-net-tuition-rev'!O24</f>
        <v>5496000</v>
      </c>
      <c r="V25" s="18">
        <f t="shared" si="1"/>
        <v>6962000</v>
      </c>
      <c r="X25" s="48">
        <f t="shared" si="0"/>
        <v>12458000</v>
      </c>
    </row>
    <row r="26" spans="1:24" ht="15" customHeight="1">
      <c r="A26" s="57" t="s">
        <v>15</v>
      </c>
      <c r="B26" s="57"/>
      <c r="C26" s="57">
        <v>65000</v>
      </c>
      <c r="D26" s="57">
        <v>171000</v>
      </c>
      <c r="E26" s="57"/>
      <c r="F26" s="57"/>
      <c r="G26" s="57"/>
      <c r="H26" s="57">
        <v>10313000</v>
      </c>
      <c r="I26" s="57"/>
      <c r="J26" s="57">
        <v>3024000</v>
      </c>
      <c r="K26" s="57"/>
      <c r="L26" s="57">
        <f>ROUND((10649*'Attach D-net-tuition-rev'!D25),-3)</f>
        <v>1065000</v>
      </c>
      <c r="M26" s="57"/>
      <c r="N26" s="57">
        <f>'Attach D-net-tuition-rev'!U25</f>
        <v>2414000</v>
      </c>
      <c r="O26" s="57"/>
      <c r="P26" s="154">
        <f t="shared" si="2"/>
        <v>17052000</v>
      </c>
      <c r="Q26" s="57"/>
      <c r="R26" s="72"/>
      <c r="S26" s="57"/>
      <c r="T26" s="57">
        <f>'Attach D-net-tuition-rev'!M25+'Attach D-net-tuition-rev'!O25</f>
        <v>9174000</v>
      </c>
      <c r="U26" s="57"/>
      <c r="V26" s="57">
        <f t="shared" si="1"/>
        <v>7878000</v>
      </c>
      <c r="W26" s="57"/>
      <c r="X26" s="154">
        <f t="shared" si="0"/>
        <v>17052000</v>
      </c>
    </row>
    <row r="27" spans="1:24" ht="15" customHeight="1">
      <c r="A27" s="18" t="s">
        <v>16</v>
      </c>
      <c r="C27" s="18">
        <v>57000</v>
      </c>
      <c r="D27" s="18">
        <v>150000</v>
      </c>
      <c r="H27" s="18">
        <v>9465000</v>
      </c>
      <c r="J27" s="18">
        <v>4307000</v>
      </c>
      <c r="N27" s="18">
        <f>'Attach D-net-tuition-rev'!U26</f>
        <v>2746000</v>
      </c>
      <c r="P27" s="48">
        <f t="shared" si="2"/>
        <v>16725000</v>
      </c>
      <c r="R27" s="72"/>
      <c r="T27" s="18">
        <f>'Attach D-net-tuition-rev'!M26+'Attach D-net-tuition-rev'!O26</f>
        <v>7843000</v>
      </c>
      <c r="V27" s="18">
        <f t="shared" si="1"/>
        <v>8882000</v>
      </c>
      <c r="X27" s="48">
        <f t="shared" si="0"/>
        <v>16725000</v>
      </c>
    </row>
    <row r="28" spans="1:24" ht="15" customHeight="1">
      <c r="A28" s="57" t="s">
        <v>17</v>
      </c>
      <c r="B28" s="57"/>
      <c r="C28" s="57">
        <v>54000</v>
      </c>
      <c r="D28" s="57">
        <v>148000</v>
      </c>
      <c r="E28" s="57"/>
      <c r="F28" s="57"/>
      <c r="G28" s="57"/>
      <c r="H28" s="57">
        <v>9299000</v>
      </c>
      <c r="I28" s="57"/>
      <c r="J28" s="57">
        <v>3527000</v>
      </c>
      <c r="K28" s="57"/>
      <c r="L28" s="57">
        <f>ROUND((10649*'Attach D-net-tuition-rev'!D27),-3)</f>
        <v>2556000</v>
      </c>
      <c r="M28" s="57"/>
      <c r="N28" s="57">
        <f>'Attach D-net-tuition-rev'!U27</f>
        <v>2154000</v>
      </c>
      <c r="O28" s="57"/>
      <c r="P28" s="154">
        <f t="shared" si="2"/>
        <v>17738000</v>
      </c>
      <c r="Q28" s="57"/>
      <c r="R28" s="72"/>
      <c r="S28" s="57"/>
      <c r="T28" s="57">
        <f>'Attach D-net-tuition-rev'!M27+'Attach D-net-tuition-rev'!O27</f>
        <v>9760000</v>
      </c>
      <c r="U28" s="57"/>
      <c r="V28" s="57">
        <f t="shared" si="1"/>
        <v>7978000</v>
      </c>
      <c r="W28" s="57"/>
      <c r="X28" s="154">
        <f t="shared" si="0"/>
        <v>17738000</v>
      </c>
    </row>
    <row r="29" spans="1:24" ht="15" customHeight="1">
      <c r="A29" s="18" t="s">
        <v>18</v>
      </c>
      <c r="C29" s="18">
        <v>56000</v>
      </c>
      <c r="D29" s="18">
        <v>157000</v>
      </c>
      <c r="E29" s="18">
        <v>47000</v>
      </c>
      <c r="H29" s="18">
        <v>8957000</v>
      </c>
      <c r="J29" s="18">
        <v>1524000</v>
      </c>
      <c r="L29" s="18">
        <f>ROUND((10649*'Attach D-net-tuition-rev'!D28),-3)</f>
        <v>532000</v>
      </c>
      <c r="N29" s="18">
        <f>'Attach D-net-tuition-rev'!U28</f>
        <v>615000</v>
      </c>
      <c r="P29" s="48">
        <f t="shared" si="2"/>
        <v>11888000</v>
      </c>
      <c r="R29" s="72"/>
      <c r="T29" s="18">
        <f>'Attach D-net-tuition-rev'!M28+'Attach D-net-tuition-rev'!O28</f>
        <v>5789000</v>
      </c>
      <c r="V29" s="18">
        <f t="shared" si="1"/>
        <v>6099000</v>
      </c>
      <c r="X29" s="48">
        <f t="shared" si="0"/>
        <v>11888000</v>
      </c>
    </row>
    <row r="30" spans="1:24" ht="15" customHeight="1">
      <c r="A30" s="57" t="s">
        <v>19</v>
      </c>
      <c r="B30" s="57"/>
      <c r="C30" s="57">
        <v>26000</v>
      </c>
      <c r="D30" s="57">
        <v>71000</v>
      </c>
      <c r="E30" s="57"/>
      <c r="F30" s="57"/>
      <c r="G30" s="57"/>
      <c r="H30" s="57">
        <v>3608000</v>
      </c>
      <c r="I30" s="57"/>
      <c r="J30" s="57">
        <v>2673000</v>
      </c>
      <c r="K30" s="57"/>
      <c r="L30" s="57">
        <f>ROUND((10649*'Attach D-net-tuition-rev'!D29),-3)</f>
        <v>820000</v>
      </c>
      <c r="M30" s="57"/>
      <c r="N30" s="57">
        <f>'Attach D-net-tuition-rev'!U29</f>
        <v>982000</v>
      </c>
      <c r="O30" s="57"/>
      <c r="P30" s="154">
        <f t="shared" si="2"/>
        <v>8180000</v>
      </c>
      <c r="Q30" s="57"/>
      <c r="R30" s="72"/>
      <c r="S30" s="57"/>
      <c r="T30" s="57">
        <f>'Attach D-net-tuition-rev'!M29+'Attach D-net-tuition-rev'!O29</f>
        <v>3128000</v>
      </c>
      <c r="U30" s="57"/>
      <c r="V30" s="57">
        <f t="shared" si="1"/>
        <v>5052000</v>
      </c>
      <c r="W30" s="57"/>
      <c r="X30" s="154">
        <f t="shared" si="0"/>
        <v>8180000</v>
      </c>
    </row>
    <row r="31" spans="1:24" ht="15" customHeight="1">
      <c r="A31" s="18" t="s">
        <v>20</v>
      </c>
      <c r="C31" s="18">
        <v>21000</v>
      </c>
      <c r="D31" s="18">
        <v>57000</v>
      </c>
      <c r="E31" s="18">
        <v>177000</v>
      </c>
      <c r="H31" s="18">
        <v>2925000</v>
      </c>
      <c r="J31" s="18">
        <v>2168000</v>
      </c>
      <c r="L31" s="18">
        <f>ROUND((10649*'Attach D-net-tuition-rev'!D30),-3)</f>
        <v>596000</v>
      </c>
      <c r="N31" s="18">
        <f>'Attach D-net-tuition-rev'!U30</f>
        <v>605000</v>
      </c>
      <c r="P31" s="48">
        <f t="shared" si="2"/>
        <v>6549000</v>
      </c>
      <c r="R31" s="72"/>
      <c r="T31" s="18">
        <f>'Attach D-net-tuition-rev'!M30+'Attach D-net-tuition-rev'!O30</f>
        <v>2666000</v>
      </c>
      <c r="V31" s="18">
        <f t="shared" si="1"/>
        <v>3883000</v>
      </c>
      <c r="X31" s="48">
        <f t="shared" si="0"/>
        <v>6549000</v>
      </c>
    </row>
    <row r="32" spans="1:24" ht="15" customHeight="1">
      <c r="A32" s="57" t="s">
        <v>21</v>
      </c>
      <c r="B32" s="57"/>
      <c r="C32" s="57">
        <v>20000</v>
      </c>
      <c r="D32" s="57">
        <v>56000</v>
      </c>
      <c r="E32" s="57"/>
      <c r="F32" s="57"/>
      <c r="G32" s="57"/>
      <c r="H32" s="57">
        <v>2902000</v>
      </c>
      <c r="I32" s="57"/>
      <c r="J32" s="57">
        <v>2425000</v>
      </c>
      <c r="K32" s="57"/>
      <c r="L32" s="57">
        <f>ROUND((10649*'Attach D-net-tuition-rev'!D31),-3)</f>
        <v>841000</v>
      </c>
      <c r="M32" s="57"/>
      <c r="N32" s="57">
        <f>'Attach D-net-tuition-rev'!U31</f>
        <v>974000</v>
      </c>
      <c r="O32" s="57"/>
      <c r="P32" s="154">
        <f t="shared" si="2"/>
        <v>7218000</v>
      </c>
      <c r="Q32" s="57"/>
      <c r="R32" s="72"/>
      <c r="S32" s="57"/>
      <c r="T32" s="57">
        <f>'Attach D-net-tuition-rev'!M31+'Attach D-net-tuition-rev'!O31</f>
        <v>2778000</v>
      </c>
      <c r="U32" s="57"/>
      <c r="V32" s="57">
        <f t="shared" si="1"/>
        <v>4440000</v>
      </c>
      <c r="W32" s="57"/>
      <c r="X32" s="154">
        <f t="shared" si="0"/>
        <v>7218000</v>
      </c>
    </row>
    <row r="33" spans="1:24" ht="6" customHeight="1">
      <c r="P33" s="48"/>
      <c r="R33" s="72"/>
      <c r="X33" s="48"/>
    </row>
    <row r="34" spans="1:24" ht="15" customHeight="1">
      <c r="A34" s="46" t="s">
        <v>22</v>
      </c>
      <c r="B34" s="46"/>
      <c r="C34" s="47">
        <f>SUM(C10:C32)</f>
        <v>898000</v>
      </c>
      <c r="D34" s="47">
        <f>SUM(D10:D32)</f>
        <v>2393000</v>
      </c>
      <c r="E34" s="47">
        <f>SUM(E10:E32)</f>
        <v>776000</v>
      </c>
      <c r="F34" s="47">
        <f>SUM(F10:F32)</f>
        <v>0</v>
      </c>
      <c r="G34" s="47"/>
      <c r="H34" s="47">
        <f>SUM(H10:H32)</f>
        <v>140596000</v>
      </c>
      <c r="I34" s="47"/>
      <c r="J34" s="47">
        <f>SUM(J10:J32)</f>
        <v>75000000</v>
      </c>
      <c r="K34" s="47"/>
      <c r="L34" s="47">
        <f>SUM(L10:L32)</f>
        <v>26483000</v>
      </c>
      <c r="M34" s="47"/>
      <c r="N34" s="47">
        <f>SUM(N10:N32)</f>
        <v>39561000</v>
      </c>
      <c r="O34" s="47"/>
      <c r="P34" s="47">
        <f>SUM(P10:P32)</f>
        <v>285707000</v>
      </c>
      <c r="Q34" s="47"/>
      <c r="R34" s="73"/>
      <c r="S34" s="47"/>
      <c r="T34" s="47">
        <f>SUM(T10:T32)</f>
        <v>129703000</v>
      </c>
      <c r="U34" s="47"/>
      <c r="V34" s="47">
        <f>SUM(V10:V32)</f>
        <v>156004000</v>
      </c>
      <c r="W34" s="80"/>
      <c r="X34" s="47">
        <f>SUM(X10:X32)</f>
        <v>285707000</v>
      </c>
    </row>
    <row r="35" spans="1:24" ht="6" customHeight="1">
      <c r="P35" s="48"/>
      <c r="R35" s="72"/>
      <c r="X35" s="48"/>
    </row>
    <row r="36" spans="1:24" ht="15" customHeight="1">
      <c r="A36" s="57" t="s">
        <v>23</v>
      </c>
      <c r="B36" s="57"/>
      <c r="C36" s="57">
        <v>13000</v>
      </c>
      <c r="D36" s="57">
        <v>34000</v>
      </c>
      <c r="E36" s="57"/>
      <c r="F36" s="57"/>
      <c r="G36" s="57"/>
      <c r="H36" s="57">
        <v>450000</v>
      </c>
      <c r="I36" s="57"/>
      <c r="J36" s="57"/>
      <c r="K36" s="57"/>
      <c r="L36" s="57"/>
      <c r="M36" s="57"/>
      <c r="N36" s="57"/>
      <c r="O36" s="57"/>
      <c r="P36" s="154">
        <f>SUM(C36+D36+E36+F36+H36+J36+N36+L36)</f>
        <v>497000</v>
      </c>
      <c r="Q36" s="57"/>
      <c r="R36" s="72"/>
      <c r="S36" s="57"/>
      <c r="T36" s="57"/>
      <c r="U36" s="57"/>
      <c r="V36" s="57">
        <f>P36-T36</f>
        <v>497000</v>
      </c>
      <c r="W36" s="57"/>
      <c r="X36" s="154">
        <f>T36+V36</f>
        <v>497000</v>
      </c>
    </row>
    <row r="37" spans="1:24" ht="15" customHeight="1">
      <c r="A37" s="18" t="s">
        <v>30</v>
      </c>
      <c r="P37" s="48"/>
      <c r="R37" s="72"/>
      <c r="X37" s="48"/>
    </row>
    <row r="38" spans="1:24" ht="15" customHeight="1">
      <c r="A38" s="57" t="s">
        <v>29</v>
      </c>
      <c r="B38" s="57"/>
      <c r="C38" s="57">
        <v>1000</v>
      </c>
      <c r="D38" s="57">
        <v>2000</v>
      </c>
      <c r="E38" s="57"/>
      <c r="F38" s="57"/>
      <c r="G38" s="57"/>
      <c r="H38" s="57">
        <v>52000</v>
      </c>
      <c r="I38" s="57"/>
      <c r="J38" s="57"/>
      <c r="K38" s="57"/>
      <c r="L38" s="57"/>
      <c r="M38" s="57"/>
      <c r="N38" s="57"/>
      <c r="O38" s="57"/>
      <c r="P38" s="154">
        <f>SUM(C38+D38+E38+F38+H38+J38+N38+L38)</f>
        <v>55000</v>
      </c>
      <c r="Q38" s="57"/>
      <c r="R38" s="72"/>
      <c r="S38" s="57"/>
      <c r="T38" s="57"/>
      <c r="U38" s="57"/>
      <c r="V38" s="57">
        <f t="shared" ref="V38:V40" si="3">P38-T38</f>
        <v>55000</v>
      </c>
      <c r="W38" s="57"/>
      <c r="X38" s="154">
        <f>T38+V38</f>
        <v>55000</v>
      </c>
    </row>
    <row r="39" spans="1:24" ht="15" customHeight="1">
      <c r="A39" s="18" t="s">
        <v>25</v>
      </c>
      <c r="F39" s="18">
        <f>20680000+2000000</f>
        <v>22680000</v>
      </c>
      <c r="G39" s="44">
        <v>1</v>
      </c>
      <c r="P39" s="48">
        <f>SUM(C39+D39+E39+F39+H39+J39+N39+L39)</f>
        <v>22680000</v>
      </c>
      <c r="R39" s="72"/>
      <c r="U39" s="44"/>
      <c r="V39" s="18">
        <f>P39-T39</f>
        <v>22680000</v>
      </c>
      <c r="X39" s="48">
        <f>T39+V39</f>
        <v>22680000</v>
      </c>
    </row>
    <row r="40" spans="1:24" ht="15" customHeight="1">
      <c r="A40" s="57" t="s">
        <v>53</v>
      </c>
      <c r="B40" s="57"/>
      <c r="C40" s="57"/>
      <c r="D40" s="57"/>
      <c r="E40" s="57"/>
      <c r="F40" s="57">
        <v>5070000</v>
      </c>
      <c r="G40" s="57"/>
      <c r="H40" s="57"/>
      <c r="I40" s="57"/>
      <c r="J40" s="57"/>
      <c r="K40" s="57"/>
      <c r="L40" s="57"/>
      <c r="M40" s="57"/>
      <c r="N40" s="57"/>
      <c r="O40" s="57"/>
      <c r="P40" s="154">
        <f>SUM(C40+D40+E40+F40+H40+J40+N40+L40)</f>
        <v>5070000</v>
      </c>
      <c r="Q40" s="57"/>
      <c r="R40" s="72"/>
      <c r="S40" s="57"/>
      <c r="T40" s="57"/>
      <c r="U40" s="57"/>
      <c r="V40" s="57">
        <f t="shared" si="3"/>
        <v>5070000</v>
      </c>
      <c r="W40" s="57"/>
      <c r="X40" s="154">
        <f>T40+V40</f>
        <v>5070000</v>
      </c>
    </row>
    <row r="41" spans="1:24" ht="9" customHeight="1">
      <c r="P41" s="48"/>
      <c r="R41" s="72"/>
      <c r="X41" s="48"/>
    </row>
    <row r="42" spans="1:24" ht="15" customHeight="1" thickBot="1">
      <c r="A42" s="98" t="s">
        <v>26</v>
      </c>
      <c r="B42" s="98"/>
      <c r="C42" s="98">
        <f>SUM(C34:C40)</f>
        <v>912000</v>
      </c>
      <c r="D42" s="98">
        <f>SUM(D34:D40)</f>
        <v>2429000</v>
      </c>
      <c r="E42" s="98">
        <f>SUM(E34:E40)</f>
        <v>776000</v>
      </c>
      <c r="F42" s="98">
        <f>SUM(F34:F40)</f>
        <v>27750000</v>
      </c>
      <c r="G42" s="98"/>
      <c r="H42" s="98">
        <f>SUM(H34:H40)</f>
        <v>141098000</v>
      </c>
      <c r="I42" s="98"/>
      <c r="J42" s="98">
        <f>SUM(J34:J40)</f>
        <v>75000000</v>
      </c>
      <c r="K42" s="98"/>
      <c r="L42" s="98">
        <f>SUM(L34:L40)</f>
        <v>26483000</v>
      </c>
      <c r="M42" s="98"/>
      <c r="N42" s="98">
        <f>SUM(N34:N40)</f>
        <v>39561000</v>
      </c>
      <c r="O42" s="98"/>
      <c r="P42" s="98">
        <f>SUM(P34:P40)</f>
        <v>314009000</v>
      </c>
      <c r="Q42" s="98"/>
      <c r="R42" s="112"/>
      <c r="S42" s="98"/>
      <c r="T42" s="143">
        <f>SUM(T34:T40)</f>
        <v>129703000</v>
      </c>
      <c r="U42" s="143"/>
      <c r="V42" s="143">
        <f>SUM(V34:V40)</f>
        <v>184306000</v>
      </c>
      <c r="W42" s="101"/>
      <c r="X42" s="98">
        <f>SUM(X34:X40)</f>
        <v>314009000</v>
      </c>
    </row>
    <row r="43" spans="1:24" ht="12" customHeight="1">
      <c r="A43" s="48"/>
      <c r="B43" s="48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</row>
    <row r="44" spans="1:24" ht="22.5" customHeight="1">
      <c r="A44" s="165" t="s">
        <v>105</v>
      </c>
      <c r="B44" s="165"/>
      <c r="C44" s="165"/>
      <c r="D44" s="165"/>
      <c r="E44" s="165"/>
      <c r="F44" s="165"/>
      <c r="G44" s="165"/>
      <c r="H44" s="165"/>
      <c r="I44" s="165"/>
      <c r="J44" s="165"/>
      <c r="K44" s="165"/>
      <c r="L44" s="165"/>
      <c r="M44" s="165"/>
      <c r="N44" s="165"/>
      <c r="O44" s="165"/>
      <c r="P44" s="165"/>
      <c r="Q44" s="165"/>
      <c r="R44" s="165"/>
      <c r="S44" s="165"/>
      <c r="T44" s="165"/>
      <c r="U44" s="165"/>
      <c r="V44" s="165"/>
      <c r="W44" s="165"/>
      <c r="X44" s="165"/>
    </row>
    <row r="45" spans="1:24" ht="15" customHeight="1">
      <c r="A45" s="60"/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</row>
    <row r="46" spans="1:24" ht="15" customHeight="1">
      <c r="A46" s="60"/>
      <c r="B46" s="61"/>
      <c r="C46" s="61"/>
      <c r="D46" s="61"/>
      <c r="E46" s="61"/>
      <c r="F46" s="61"/>
      <c r="G46" s="61"/>
      <c r="H46" s="61"/>
      <c r="I46" s="61"/>
      <c r="J46" s="90"/>
      <c r="K46" s="90"/>
      <c r="L46" s="90"/>
      <c r="M46" s="61"/>
      <c r="N46" s="61"/>
      <c r="O46" s="61"/>
      <c r="P46" s="61"/>
      <c r="Q46" s="61"/>
      <c r="R46" s="61"/>
      <c r="S46" s="61"/>
      <c r="T46" s="61"/>
      <c r="U46" s="61"/>
      <c r="V46" s="61"/>
    </row>
    <row r="47" spans="1:24">
      <c r="A47" s="8"/>
      <c r="V47" s="50"/>
    </row>
    <row r="48" spans="1:24">
      <c r="A48" s="8"/>
      <c r="V48" s="50"/>
    </row>
    <row r="49" spans="1:22">
      <c r="A49" s="8"/>
      <c r="V49" s="50"/>
    </row>
    <row r="50" spans="1:22">
      <c r="A50" s="8"/>
      <c r="V50" s="50"/>
    </row>
    <row r="51" spans="1:22">
      <c r="A51" s="8"/>
    </row>
    <row r="52" spans="1:22">
      <c r="A52" s="8"/>
    </row>
  </sheetData>
  <mergeCells count="4">
    <mergeCell ref="C4:P4"/>
    <mergeCell ref="T4:X4"/>
    <mergeCell ref="C6:F6"/>
    <mergeCell ref="A44:X44"/>
  </mergeCells>
  <printOptions horizontalCentered="1"/>
  <pageMargins left="0.45" right="0.45" top="0.25" bottom="0.25" header="0.3" footer="0.3"/>
  <pageSetup paperSize="5" scale="7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Y42"/>
  <sheetViews>
    <sheetView workbookViewId="0">
      <pane xSplit="1" ySplit="8" topLeftCell="B9" activePane="bottomRight" state="frozen"/>
      <selection pane="topRight" activeCell="B1" sqref="B1"/>
      <selection pane="bottomLeft" activeCell="A8" sqref="A8"/>
      <selection pane="bottomRight" activeCell="Z35" sqref="Z35"/>
    </sheetView>
  </sheetViews>
  <sheetFormatPr defaultColWidth="8.85546875" defaultRowHeight="15"/>
  <cols>
    <col min="1" max="1" width="22.42578125" style="19" customWidth="1"/>
    <col min="2" max="2" width="10.28515625" style="19" customWidth="1"/>
    <col min="3" max="3" width="1.7109375" style="19" customWidth="1"/>
    <col min="4" max="4" width="8.7109375" style="19" customWidth="1"/>
    <col min="5" max="5" width="1.7109375" style="19" customWidth="1"/>
    <col min="6" max="6" width="9.140625" style="19" customWidth="1"/>
    <col min="7" max="7" width="1.7109375" style="19" customWidth="1"/>
    <col min="8" max="8" width="10.140625" style="19" customWidth="1"/>
    <col min="9" max="9" width="1.7109375" style="19" customWidth="1"/>
    <col min="10" max="10" width="15.42578125" style="19" customWidth="1"/>
    <col min="11" max="11" width="13.7109375" style="19" customWidth="1"/>
    <col min="12" max="12" width="1.7109375" style="19" customWidth="1"/>
    <col min="13" max="13" width="14.85546875" style="20" bestFit="1" customWidth="1"/>
    <col min="14" max="14" width="1.7109375" style="19" customWidth="1"/>
    <col min="15" max="15" width="12" style="19" bestFit="1" customWidth="1"/>
    <col min="16" max="16" width="1.7109375" style="19" customWidth="1"/>
    <col min="17" max="17" width="14.85546875" style="19" bestFit="1" customWidth="1"/>
    <col min="18" max="18" width="1.85546875" style="19" customWidth="1"/>
    <col min="19" max="19" width="14.42578125" style="19" customWidth="1"/>
    <col min="20" max="20" width="1.7109375" style="19" customWidth="1"/>
    <col min="21" max="21" width="12" style="20" bestFit="1" customWidth="1"/>
    <col min="22" max="22" width="1.7109375" style="20" customWidth="1"/>
    <col min="23" max="23" width="14.7109375" style="20" customWidth="1"/>
    <col min="24" max="24" width="6.42578125" style="123" customWidth="1"/>
    <col min="25" max="25" width="14.28515625" style="19" bestFit="1" customWidth="1"/>
    <col min="26" max="16384" width="8.85546875" style="19"/>
  </cols>
  <sheetData>
    <row r="1" spans="1:25" ht="18.75">
      <c r="A1" s="40" t="s">
        <v>101</v>
      </c>
      <c r="B1" s="4"/>
    </row>
    <row r="2" spans="1:25" ht="18.75" customHeight="1">
      <c r="A2" s="4" t="s">
        <v>69</v>
      </c>
      <c r="B2" s="4"/>
    </row>
    <row r="3" spans="1:25" ht="6" customHeight="1">
      <c r="A3" s="4"/>
      <c r="B3" s="4"/>
    </row>
    <row r="4" spans="1:25" ht="19.5" customHeight="1" thickBot="1">
      <c r="A4" s="4"/>
      <c r="B4" s="170" t="s">
        <v>78</v>
      </c>
      <c r="C4" s="170"/>
      <c r="D4" s="170"/>
      <c r="E4" s="170"/>
      <c r="F4" s="170"/>
      <c r="G4" s="170"/>
      <c r="H4" s="170"/>
      <c r="J4" s="167" t="s">
        <v>44</v>
      </c>
      <c r="K4" s="167"/>
      <c r="L4" s="167"/>
      <c r="M4" s="167"/>
      <c r="N4" s="167"/>
      <c r="O4" s="167"/>
      <c r="P4" s="167"/>
      <c r="Q4" s="167"/>
      <c r="S4" s="168" t="s">
        <v>45</v>
      </c>
      <c r="T4" s="168"/>
      <c r="U4" s="168"/>
      <c r="V4" s="168"/>
      <c r="W4" s="168"/>
      <c r="X4" s="76"/>
    </row>
    <row r="5" spans="1:25" ht="18.75">
      <c r="A5" s="21"/>
      <c r="B5" s="15">
        <v>-1</v>
      </c>
      <c r="D5" s="15">
        <v>-2</v>
      </c>
      <c r="F5" s="41">
        <v>-3</v>
      </c>
      <c r="H5" s="15">
        <v>-4</v>
      </c>
      <c r="I5" s="15"/>
      <c r="J5" s="15">
        <f>-5</f>
        <v>-5</v>
      </c>
      <c r="K5" s="15">
        <f>-6</f>
        <v>-6</v>
      </c>
      <c r="M5" s="15">
        <f>-7</f>
        <v>-7</v>
      </c>
      <c r="O5" s="15">
        <f>-8</f>
        <v>-8</v>
      </c>
      <c r="Q5" s="15">
        <f>-9</f>
        <v>-9</v>
      </c>
      <c r="R5" s="15"/>
      <c r="S5" s="15">
        <f>-10</f>
        <v>-10</v>
      </c>
      <c r="T5" s="15"/>
      <c r="U5" s="15">
        <f>-11</f>
        <v>-11</v>
      </c>
      <c r="V5" s="15"/>
      <c r="W5" s="15">
        <f>-12</f>
        <v>-12</v>
      </c>
    </row>
    <row r="6" spans="1:25" ht="62.25">
      <c r="B6" s="126" t="s">
        <v>64</v>
      </c>
      <c r="C6" s="67"/>
      <c r="D6" s="130" t="s">
        <v>76</v>
      </c>
      <c r="E6" s="12"/>
      <c r="F6" s="128" t="s">
        <v>68</v>
      </c>
      <c r="G6" s="113"/>
      <c r="H6" s="127" t="s">
        <v>70</v>
      </c>
      <c r="I6" s="128"/>
      <c r="J6" s="14" t="s">
        <v>38</v>
      </c>
      <c r="K6" s="14" t="s">
        <v>37</v>
      </c>
      <c r="L6" s="1"/>
      <c r="M6" s="124" t="s">
        <v>102</v>
      </c>
      <c r="N6" s="1"/>
      <c r="O6" s="14" t="s">
        <v>65</v>
      </c>
      <c r="P6" s="1"/>
      <c r="Q6" s="10" t="s">
        <v>46</v>
      </c>
      <c r="R6" s="10"/>
      <c r="S6" s="14" t="s">
        <v>40</v>
      </c>
      <c r="T6" s="14"/>
      <c r="U6" s="125" t="s">
        <v>63</v>
      </c>
      <c r="V6" s="10"/>
      <c r="W6" s="10" t="s">
        <v>47</v>
      </c>
      <c r="X6" s="113"/>
    </row>
    <row r="7" spans="1:25" ht="24.75">
      <c r="B7" s="152"/>
      <c r="C7" s="65"/>
      <c r="E7" s="65"/>
      <c r="F7" s="32" t="s">
        <v>86</v>
      </c>
      <c r="G7" s="128"/>
      <c r="H7" s="65"/>
      <c r="I7" s="128"/>
      <c r="J7" s="169" t="s">
        <v>39</v>
      </c>
      <c r="K7" s="169"/>
      <c r="L7" s="1"/>
      <c r="M7" s="1"/>
      <c r="N7" s="1"/>
      <c r="O7" s="1"/>
      <c r="P7" s="1"/>
      <c r="Q7" s="155" t="s">
        <v>88</v>
      </c>
      <c r="R7" s="66"/>
      <c r="S7" s="169" t="s">
        <v>103</v>
      </c>
      <c r="T7" s="66"/>
      <c r="U7" s="1"/>
      <c r="V7" s="1"/>
      <c r="W7" s="66" t="s">
        <v>74</v>
      </c>
      <c r="X7" s="113"/>
    </row>
    <row r="8" spans="1:25" ht="9" customHeight="1">
      <c r="B8" s="152"/>
      <c r="C8" s="65"/>
      <c r="E8" s="65"/>
      <c r="F8" s="128"/>
      <c r="G8" s="128"/>
      <c r="H8" s="65"/>
      <c r="I8" s="128"/>
      <c r="J8" s="52"/>
      <c r="K8" s="14"/>
      <c r="L8" s="1"/>
      <c r="M8" s="1"/>
      <c r="N8" s="1"/>
      <c r="O8" s="1"/>
      <c r="P8" s="1"/>
      <c r="Q8" s="78"/>
      <c r="R8" s="66"/>
      <c r="S8" s="169"/>
      <c r="T8" s="66"/>
      <c r="U8" s="1"/>
      <c r="V8" s="1"/>
      <c r="W8" s="1"/>
      <c r="X8" s="113"/>
    </row>
    <row r="9" spans="1:25" ht="15" customHeight="1">
      <c r="A9" s="91" t="s">
        <v>0</v>
      </c>
      <c r="B9" s="57">
        <v>7724</v>
      </c>
      <c r="C9" s="92"/>
      <c r="D9" s="139">
        <v>53</v>
      </c>
      <c r="E9" s="57"/>
      <c r="F9" s="57">
        <f>B9+D9</f>
        <v>7777</v>
      </c>
      <c r="G9" s="57"/>
      <c r="H9" s="93">
        <v>314.75</v>
      </c>
      <c r="I9" s="93"/>
      <c r="J9" s="91">
        <v>48225900</v>
      </c>
      <c r="K9" s="91">
        <v>5495000</v>
      </c>
      <c r="L9" s="91"/>
      <c r="M9" s="91">
        <v>2217000</v>
      </c>
      <c r="N9" s="91"/>
      <c r="O9" s="145">
        <v>196000</v>
      </c>
      <c r="P9" s="91"/>
      <c r="Q9" s="133">
        <f t="shared" ref="Q9:Q16" si="0">SUM(J9:O9)</f>
        <v>56133900</v>
      </c>
      <c r="R9" s="91"/>
      <c r="S9" s="91">
        <v>17252400</v>
      </c>
      <c r="T9" s="91"/>
      <c r="U9" s="91">
        <v>948000</v>
      </c>
      <c r="V9" s="91"/>
      <c r="W9" s="91">
        <f>S9+U9</f>
        <v>18200400</v>
      </c>
      <c r="X9" s="64"/>
      <c r="Y9" s="144"/>
    </row>
    <row r="10" spans="1:25" ht="15" customHeight="1">
      <c r="A10" s="8" t="s">
        <v>1</v>
      </c>
      <c r="B10" s="8">
        <v>5589</v>
      </c>
      <c r="C10" s="54"/>
      <c r="D10" s="87">
        <v>200</v>
      </c>
      <c r="E10" s="8"/>
      <c r="F10" s="8">
        <f>D10+B10</f>
        <v>5789</v>
      </c>
      <c r="G10" s="8"/>
      <c r="H10" s="56">
        <v>20.966667000000001</v>
      </c>
      <c r="I10" s="56"/>
      <c r="J10" s="8">
        <v>33542400</v>
      </c>
      <c r="K10" s="8">
        <v>2852700</v>
      </c>
      <c r="L10" s="8"/>
      <c r="M10" s="18">
        <v>1698000</v>
      </c>
      <c r="N10" s="18"/>
      <c r="O10" s="146">
        <v>839000</v>
      </c>
      <c r="P10" s="18"/>
      <c r="Q10" s="132">
        <f t="shared" si="0"/>
        <v>38932100</v>
      </c>
      <c r="R10" s="8"/>
      <c r="S10" s="8">
        <v>9254000</v>
      </c>
      <c r="T10" s="8"/>
      <c r="U10" s="18">
        <v>511000</v>
      </c>
      <c r="V10" s="18"/>
      <c r="W10" s="18">
        <f>S10+U10</f>
        <v>9765000</v>
      </c>
      <c r="X10" s="6"/>
      <c r="Y10" s="144"/>
    </row>
    <row r="11" spans="1:25" ht="15" customHeight="1">
      <c r="A11" s="57" t="s">
        <v>2</v>
      </c>
      <c r="B11" s="57">
        <v>15197</v>
      </c>
      <c r="C11" s="92"/>
      <c r="D11" s="139">
        <v>53</v>
      </c>
      <c r="E11" s="57"/>
      <c r="F11" s="57">
        <f t="shared" ref="F11" si="1">B11+D11</f>
        <v>15250</v>
      </c>
      <c r="G11" s="57"/>
      <c r="H11" s="93">
        <v>714.29166599999996</v>
      </c>
      <c r="I11" s="93"/>
      <c r="J11" s="57">
        <v>89664000</v>
      </c>
      <c r="K11" s="57">
        <v>11494000</v>
      </c>
      <c r="L11" s="57"/>
      <c r="M11" s="57">
        <v>4513000</v>
      </c>
      <c r="N11" s="57"/>
      <c r="O11" s="147">
        <v>225000</v>
      </c>
      <c r="P11" s="57"/>
      <c r="Q11" s="131">
        <f t="shared" si="0"/>
        <v>105896000</v>
      </c>
      <c r="R11" s="57"/>
      <c r="S11" s="57">
        <v>22525000</v>
      </c>
      <c r="T11" s="57"/>
      <c r="U11" s="57">
        <v>1467000</v>
      </c>
      <c r="V11" s="57"/>
      <c r="W11" s="57">
        <f t="shared" ref="W11:W31" si="2">S11+U11</f>
        <v>23992000</v>
      </c>
      <c r="X11" s="6"/>
      <c r="Y11" s="144"/>
    </row>
    <row r="12" spans="1:25" ht="15" customHeight="1">
      <c r="A12" s="8" t="s">
        <v>3</v>
      </c>
      <c r="B12" s="8">
        <v>10609</v>
      </c>
      <c r="C12" s="54"/>
      <c r="D12" s="87">
        <v>216</v>
      </c>
      <c r="E12" s="8"/>
      <c r="F12" s="8">
        <f t="shared" ref="F12" si="3">D12+B12</f>
        <v>10825</v>
      </c>
      <c r="G12" s="8"/>
      <c r="H12" s="56">
        <v>100.91</v>
      </c>
      <c r="I12" s="56"/>
      <c r="J12" s="8">
        <v>72000000</v>
      </c>
      <c r="K12" s="8">
        <v>9200000</v>
      </c>
      <c r="L12" s="8"/>
      <c r="M12" s="18">
        <v>3536000</v>
      </c>
      <c r="N12" s="18"/>
      <c r="O12" s="146">
        <v>832000</v>
      </c>
      <c r="P12" s="18"/>
      <c r="Q12" s="132">
        <f t="shared" si="0"/>
        <v>85568000</v>
      </c>
      <c r="R12" s="8"/>
      <c r="S12" s="8">
        <v>29122500</v>
      </c>
      <c r="T12" s="8"/>
      <c r="U12" s="18">
        <v>1809000</v>
      </c>
      <c r="V12" s="18"/>
      <c r="W12" s="18">
        <f t="shared" si="2"/>
        <v>30931500</v>
      </c>
      <c r="X12" s="6"/>
      <c r="Y12" s="144"/>
    </row>
    <row r="13" spans="1:25" ht="15" customHeight="1">
      <c r="A13" s="57" t="s">
        <v>4</v>
      </c>
      <c r="B13" s="57">
        <v>12289</v>
      </c>
      <c r="C13" s="92"/>
      <c r="D13" s="139">
        <v>43</v>
      </c>
      <c r="E13" s="57"/>
      <c r="F13" s="57">
        <f t="shared" ref="F13" si="4">B13+D13</f>
        <v>12332</v>
      </c>
      <c r="G13" s="57"/>
      <c r="H13" s="93">
        <v>1036.972223</v>
      </c>
      <c r="I13" s="93"/>
      <c r="J13" s="57">
        <v>82491000</v>
      </c>
      <c r="K13" s="57">
        <v>20648800</v>
      </c>
      <c r="L13" s="57"/>
      <c r="M13" s="57">
        <v>4188000</v>
      </c>
      <c r="N13" s="57"/>
      <c r="O13" s="147">
        <v>192000</v>
      </c>
      <c r="P13" s="57"/>
      <c r="Q13" s="131">
        <f t="shared" si="0"/>
        <v>107519800</v>
      </c>
      <c r="R13" s="57"/>
      <c r="S13" s="57">
        <v>22709800</v>
      </c>
      <c r="T13" s="57"/>
      <c r="U13" s="57">
        <v>1428000</v>
      </c>
      <c r="V13" s="57"/>
      <c r="W13" s="57">
        <f t="shared" si="2"/>
        <v>24137800</v>
      </c>
      <c r="X13" s="6"/>
      <c r="Y13" s="144"/>
    </row>
    <row r="14" spans="1:25" ht="15" customHeight="1">
      <c r="A14" s="8" t="s">
        <v>5</v>
      </c>
      <c r="B14" s="8">
        <v>19105</v>
      </c>
      <c r="C14" s="54"/>
      <c r="D14" s="87">
        <v>160</v>
      </c>
      <c r="E14" s="8"/>
      <c r="F14" s="8">
        <f t="shared" ref="F14" si="5">D14+B14</f>
        <v>19265</v>
      </c>
      <c r="G14" s="8"/>
      <c r="H14" s="56">
        <v>863.27500099999997</v>
      </c>
      <c r="I14" s="56"/>
      <c r="J14" s="8">
        <v>120098700</v>
      </c>
      <c r="K14" s="8">
        <v>10178800</v>
      </c>
      <c r="L14" s="8"/>
      <c r="M14" s="18">
        <v>6041000</v>
      </c>
      <c r="N14" s="18"/>
      <c r="O14" s="146">
        <v>699000</v>
      </c>
      <c r="P14" s="18"/>
      <c r="Q14" s="132">
        <f t="shared" si="0"/>
        <v>137017500</v>
      </c>
      <c r="R14" s="8"/>
      <c r="S14" s="8">
        <v>38122200</v>
      </c>
      <c r="T14" s="8"/>
      <c r="U14" s="18">
        <v>2293000</v>
      </c>
      <c r="V14" s="18"/>
      <c r="W14" s="18">
        <f t="shared" si="2"/>
        <v>40415200</v>
      </c>
      <c r="X14" s="6"/>
      <c r="Y14" s="144"/>
    </row>
    <row r="15" spans="1:25" ht="15" customHeight="1">
      <c r="A15" s="57" t="s">
        <v>6</v>
      </c>
      <c r="B15" s="57">
        <v>28837</v>
      </c>
      <c r="C15" s="92"/>
      <c r="D15" s="139">
        <v>100</v>
      </c>
      <c r="E15" s="57"/>
      <c r="F15" s="57">
        <f t="shared" ref="F15" si="6">B15+D15</f>
        <v>28937</v>
      </c>
      <c r="G15" s="57"/>
      <c r="H15" s="93">
        <v>1844.658334</v>
      </c>
      <c r="I15" s="93"/>
      <c r="J15" s="57">
        <v>192893200</v>
      </c>
      <c r="K15" s="57">
        <v>34816000</v>
      </c>
      <c r="L15" s="57"/>
      <c r="M15" s="57">
        <v>10163000</v>
      </c>
      <c r="N15" s="57"/>
      <c r="O15" s="147">
        <v>485000</v>
      </c>
      <c r="P15" s="57"/>
      <c r="Q15" s="131">
        <f t="shared" si="0"/>
        <v>238357200</v>
      </c>
      <c r="R15" s="57"/>
      <c r="S15" s="57">
        <v>50626600</v>
      </c>
      <c r="T15" s="57"/>
      <c r="U15" s="57">
        <v>3091000</v>
      </c>
      <c r="V15" s="57"/>
      <c r="W15" s="57">
        <f t="shared" si="2"/>
        <v>53717600</v>
      </c>
      <c r="X15" s="6"/>
      <c r="Y15" s="144"/>
    </row>
    <row r="16" spans="1:25" ht="15" customHeight="1">
      <c r="A16" s="8" t="s">
        <v>7</v>
      </c>
      <c r="B16" s="8">
        <v>7603</v>
      </c>
      <c r="C16" s="54"/>
      <c r="D16" s="157"/>
      <c r="E16" s="8"/>
      <c r="F16" s="8">
        <f t="shared" ref="F16" si="7">D16+B16</f>
        <v>7603</v>
      </c>
      <c r="G16" s="8"/>
      <c r="H16" s="56">
        <v>506.50833299999999</v>
      </c>
      <c r="I16" s="56"/>
      <c r="J16" s="8">
        <v>46005000</v>
      </c>
      <c r="K16" s="8">
        <v>9070300</v>
      </c>
      <c r="L16" s="8"/>
      <c r="M16" s="18">
        <v>2264000</v>
      </c>
      <c r="N16" s="18"/>
      <c r="O16" s="146"/>
      <c r="P16" s="18"/>
      <c r="Q16" s="132">
        <f t="shared" si="0"/>
        <v>57339300</v>
      </c>
      <c r="R16" s="8"/>
      <c r="S16" s="8">
        <v>13623300</v>
      </c>
      <c r="T16" s="8"/>
      <c r="U16" s="18">
        <v>804000</v>
      </c>
      <c r="V16" s="18"/>
      <c r="W16" s="18">
        <f t="shared" si="2"/>
        <v>14427300</v>
      </c>
      <c r="X16" s="6"/>
      <c r="Y16" s="144"/>
    </row>
    <row r="17" spans="1:25" ht="15" customHeight="1">
      <c r="A17" s="57" t="s">
        <v>8</v>
      </c>
      <c r="B17" s="57">
        <v>28814</v>
      </c>
      <c r="C17" s="92"/>
      <c r="D17" s="139">
        <v>149</v>
      </c>
      <c r="E17" s="57"/>
      <c r="F17" s="57">
        <f t="shared" ref="F17" si="8">B17+D17</f>
        <v>28963</v>
      </c>
      <c r="G17" s="57"/>
      <c r="H17" s="93">
        <v>1608.166667</v>
      </c>
      <c r="I17" s="93"/>
      <c r="J17" s="57">
        <v>196800200</v>
      </c>
      <c r="K17" s="57">
        <v>41859100</v>
      </c>
      <c r="L17" s="57"/>
      <c r="M17" s="57">
        <v>9920000</v>
      </c>
      <c r="N17" s="57"/>
      <c r="O17" s="147">
        <v>697000</v>
      </c>
      <c r="P17" s="57"/>
      <c r="Q17" s="131">
        <f t="shared" ref="Q17:Q30" si="9">SUM(J17:O17)</f>
        <v>249276300</v>
      </c>
      <c r="R17" s="57"/>
      <c r="S17" s="57">
        <v>53128400</v>
      </c>
      <c r="T17" s="57"/>
      <c r="U17" s="57">
        <v>3261000</v>
      </c>
      <c r="V17" s="57"/>
      <c r="W17" s="57">
        <f t="shared" si="2"/>
        <v>56389400</v>
      </c>
      <c r="X17" s="6"/>
      <c r="Y17" s="144"/>
    </row>
    <row r="18" spans="1:25" ht="15" customHeight="1">
      <c r="A18" s="8" t="s">
        <v>9</v>
      </c>
      <c r="B18" s="8">
        <v>17880</v>
      </c>
      <c r="C18" s="54"/>
      <c r="D18" s="87">
        <v>125</v>
      </c>
      <c r="E18" s="8"/>
      <c r="F18" s="8">
        <f t="shared" ref="F18" si="10">D18+B18</f>
        <v>18005</v>
      </c>
      <c r="G18" s="8"/>
      <c r="H18" s="56">
        <v>1153.4528889999999</v>
      </c>
      <c r="I18" s="56"/>
      <c r="J18" s="8">
        <v>124322600</v>
      </c>
      <c r="K18" s="8">
        <v>23130300</v>
      </c>
      <c r="L18" s="8"/>
      <c r="M18" s="18">
        <v>6061000</v>
      </c>
      <c r="N18" s="18"/>
      <c r="O18" s="146">
        <v>555000</v>
      </c>
      <c r="P18" s="18"/>
      <c r="Q18" s="132">
        <f t="shared" si="9"/>
        <v>154068900</v>
      </c>
      <c r="R18" s="8"/>
      <c r="S18" s="8">
        <v>45551300</v>
      </c>
      <c r="T18" s="8"/>
      <c r="U18" s="18">
        <v>2708000</v>
      </c>
      <c r="V18" s="18"/>
      <c r="W18" s="18">
        <f t="shared" si="2"/>
        <v>48259300</v>
      </c>
      <c r="X18" s="6"/>
      <c r="Y18" s="144"/>
    </row>
    <row r="19" spans="1:25" ht="15" customHeight="1">
      <c r="A19" s="57" t="s">
        <v>94</v>
      </c>
      <c r="B19" s="57">
        <v>1413</v>
      </c>
      <c r="C19" s="92"/>
      <c r="D19" s="139">
        <v>5</v>
      </c>
      <c r="E19" s="57"/>
      <c r="F19" s="57">
        <f t="shared" ref="F19" si="11">B19+D19</f>
        <v>1418</v>
      </c>
      <c r="G19" s="57"/>
      <c r="H19" s="93">
        <v>38.966667000000001</v>
      </c>
      <c r="I19" s="93"/>
      <c r="J19" s="57">
        <v>6843100</v>
      </c>
      <c r="K19" s="57">
        <v>4175900</v>
      </c>
      <c r="L19" s="57"/>
      <c r="M19" s="57">
        <v>299000</v>
      </c>
      <c r="N19" s="57"/>
      <c r="O19" s="147">
        <v>19000</v>
      </c>
      <c r="P19" s="57"/>
      <c r="Q19" s="131">
        <f t="shared" si="9"/>
        <v>11337000</v>
      </c>
      <c r="R19" s="57"/>
      <c r="S19" s="57">
        <v>1968900</v>
      </c>
      <c r="T19" s="57"/>
      <c r="U19" s="57">
        <v>77000</v>
      </c>
      <c r="V19" s="57"/>
      <c r="W19" s="57">
        <f t="shared" si="2"/>
        <v>2045900</v>
      </c>
      <c r="X19" s="6"/>
      <c r="Y19" s="144"/>
    </row>
    <row r="20" spans="1:25" ht="15" customHeight="1">
      <c r="A20" s="8" t="s">
        <v>10</v>
      </c>
      <c r="B20" s="8">
        <v>5636</v>
      </c>
      <c r="C20" s="54"/>
      <c r="D20" s="87">
        <v>200</v>
      </c>
      <c r="E20" s="8"/>
      <c r="F20" s="8">
        <f t="shared" ref="F20" si="12">D20+B20</f>
        <v>5836</v>
      </c>
      <c r="G20" s="8"/>
      <c r="H20" s="56">
        <v>293.45</v>
      </c>
      <c r="I20" s="56"/>
      <c r="J20" s="8">
        <f>33043300-J36</f>
        <v>32582300</v>
      </c>
      <c r="K20" s="8">
        <f>3273300-K36</f>
        <v>3224200</v>
      </c>
      <c r="L20" s="8"/>
      <c r="M20" s="18">
        <v>1648000</v>
      </c>
      <c r="N20" s="18"/>
      <c r="O20" s="146">
        <v>839000</v>
      </c>
      <c r="P20" s="18"/>
      <c r="Q20" s="132">
        <f t="shared" si="9"/>
        <v>38293500</v>
      </c>
      <c r="R20" s="8"/>
      <c r="S20" s="8">
        <v>10478500</v>
      </c>
      <c r="T20" s="8"/>
      <c r="U20" s="18">
        <v>608000</v>
      </c>
      <c r="V20" s="18"/>
      <c r="W20" s="18">
        <f t="shared" si="2"/>
        <v>11086500</v>
      </c>
      <c r="X20" s="6"/>
      <c r="Y20" s="144"/>
    </row>
    <row r="21" spans="1:25" ht="15" customHeight="1">
      <c r="A21" s="57" t="s">
        <v>11</v>
      </c>
      <c r="B21" s="57">
        <v>27039</v>
      </c>
      <c r="C21" s="92"/>
      <c r="D21" s="139">
        <v>100</v>
      </c>
      <c r="E21" s="57"/>
      <c r="F21" s="57">
        <f t="shared" ref="F21" si="13">B21+D21</f>
        <v>27139</v>
      </c>
      <c r="G21" s="57"/>
      <c r="H21" s="93">
        <v>2308.818334</v>
      </c>
      <c r="I21" s="93"/>
      <c r="J21" s="57">
        <v>187877500</v>
      </c>
      <c r="K21" s="57">
        <v>41314900</v>
      </c>
      <c r="L21" s="57"/>
      <c r="M21" s="57">
        <v>9646000</v>
      </c>
      <c r="N21" s="57"/>
      <c r="O21" s="147">
        <v>481000</v>
      </c>
      <c r="P21" s="57"/>
      <c r="Q21" s="131">
        <f t="shared" si="9"/>
        <v>239319400</v>
      </c>
      <c r="R21" s="57"/>
      <c r="S21" s="57">
        <v>55442800</v>
      </c>
      <c r="T21" s="57"/>
      <c r="U21" s="57">
        <v>3408000</v>
      </c>
      <c r="V21" s="57"/>
      <c r="W21" s="57">
        <f t="shared" si="2"/>
        <v>58850800</v>
      </c>
      <c r="X21" s="6"/>
      <c r="Y21" s="144"/>
    </row>
    <row r="22" spans="1:25" ht="15" customHeight="1">
      <c r="A22" s="8" t="s">
        <v>12</v>
      </c>
      <c r="B22" s="8">
        <v>18586</v>
      </c>
      <c r="C22" s="54"/>
      <c r="D22" s="87">
        <v>128</v>
      </c>
      <c r="E22" s="8"/>
      <c r="F22" s="8">
        <f t="shared" ref="F22" si="14">D22+B22</f>
        <v>18714</v>
      </c>
      <c r="G22" s="8"/>
      <c r="H22" s="56">
        <v>763.76</v>
      </c>
      <c r="I22" s="56"/>
      <c r="J22" s="8">
        <v>116072300</v>
      </c>
      <c r="K22" s="8">
        <v>25610100</v>
      </c>
      <c r="L22" s="8"/>
      <c r="M22" s="18">
        <v>5870000</v>
      </c>
      <c r="N22" s="18"/>
      <c r="O22" s="146">
        <v>566000</v>
      </c>
      <c r="P22" s="18"/>
      <c r="Q22" s="132">
        <f t="shared" si="9"/>
        <v>148118400</v>
      </c>
      <c r="R22" s="8"/>
      <c r="S22" s="8">
        <v>31464200</v>
      </c>
      <c r="T22" s="8"/>
      <c r="U22" s="18">
        <v>1980000</v>
      </c>
      <c r="V22" s="18"/>
      <c r="W22" s="18">
        <f t="shared" si="2"/>
        <v>33444200</v>
      </c>
      <c r="X22" s="6"/>
      <c r="Y22" s="144"/>
    </row>
    <row r="23" spans="1:25" ht="15" customHeight="1">
      <c r="A23" s="57" t="s">
        <v>13</v>
      </c>
      <c r="B23" s="57">
        <v>22837</v>
      </c>
      <c r="C23" s="92"/>
      <c r="D23" s="139">
        <v>240</v>
      </c>
      <c r="E23" s="57"/>
      <c r="F23" s="57">
        <f t="shared" ref="F23" si="15">B23+D23</f>
        <v>23077</v>
      </c>
      <c r="G23" s="57"/>
      <c r="H23" s="93">
        <v>513.62</v>
      </c>
      <c r="I23" s="93"/>
      <c r="J23" s="57">
        <v>148695000</v>
      </c>
      <c r="K23" s="57">
        <v>15363900</v>
      </c>
      <c r="L23" s="57"/>
      <c r="M23" s="57">
        <v>7286000</v>
      </c>
      <c r="N23" s="57"/>
      <c r="O23" s="147">
        <v>1094000</v>
      </c>
      <c r="P23" s="57"/>
      <c r="Q23" s="131">
        <f t="shared" si="9"/>
        <v>172438900</v>
      </c>
      <c r="R23" s="57"/>
      <c r="S23" s="57">
        <v>43837700</v>
      </c>
      <c r="T23" s="57"/>
      <c r="U23" s="57">
        <v>2946000</v>
      </c>
      <c r="V23" s="57"/>
      <c r="W23" s="57">
        <f t="shared" si="2"/>
        <v>46783700</v>
      </c>
      <c r="X23" s="6"/>
      <c r="Y23" s="144"/>
    </row>
    <row r="24" spans="1:25" ht="15" customHeight="1">
      <c r="A24" s="8" t="s">
        <v>14</v>
      </c>
      <c r="B24" s="8">
        <v>15287</v>
      </c>
      <c r="C24" s="54"/>
      <c r="D24" s="87">
        <v>113</v>
      </c>
      <c r="E24" s="8"/>
      <c r="F24" s="8">
        <f t="shared" ref="F24" si="16">D24+B24</f>
        <v>15400</v>
      </c>
      <c r="G24" s="8"/>
      <c r="H24" s="56">
        <v>906.83888899999999</v>
      </c>
      <c r="I24" s="56"/>
      <c r="J24" s="8">
        <v>99571000</v>
      </c>
      <c r="K24" s="8">
        <v>22097800</v>
      </c>
      <c r="L24" s="8"/>
      <c r="M24" s="18">
        <v>5039000</v>
      </c>
      <c r="N24" s="18"/>
      <c r="O24" s="146">
        <v>457000</v>
      </c>
      <c r="P24" s="18"/>
      <c r="Q24" s="132">
        <f t="shared" si="9"/>
        <v>127164800</v>
      </c>
      <c r="R24" s="8"/>
      <c r="S24" s="8">
        <v>34164900</v>
      </c>
      <c r="T24" s="8"/>
      <c r="U24" s="18">
        <v>1732000</v>
      </c>
      <c r="V24" s="18"/>
      <c r="W24" s="18">
        <f t="shared" si="2"/>
        <v>35896900</v>
      </c>
      <c r="X24" s="6"/>
      <c r="Y24" s="144"/>
    </row>
    <row r="25" spans="1:25" ht="15" customHeight="1">
      <c r="A25" s="57" t="s">
        <v>15</v>
      </c>
      <c r="B25" s="57">
        <v>27304</v>
      </c>
      <c r="C25" s="92"/>
      <c r="D25" s="139">
        <v>100</v>
      </c>
      <c r="E25" s="57"/>
      <c r="F25" s="57">
        <f t="shared" ref="F25" si="17">B25+D25</f>
        <v>27404</v>
      </c>
      <c r="G25" s="57"/>
      <c r="H25" s="93">
        <v>3602.5750010000002</v>
      </c>
      <c r="I25" s="93"/>
      <c r="J25" s="57">
        <v>169086800</v>
      </c>
      <c r="K25" s="57">
        <v>56542200</v>
      </c>
      <c r="L25" s="57"/>
      <c r="M25" s="57">
        <v>8713000</v>
      </c>
      <c r="N25" s="57"/>
      <c r="O25" s="147">
        <v>461000</v>
      </c>
      <c r="P25" s="57"/>
      <c r="Q25" s="131">
        <f t="shared" si="9"/>
        <v>234803000</v>
      </c>
      <c r="R25" s="57"/>
      <c r="S25" s="57">
        <v>41243800</v>
      </c>
      <c r="T25" s="57"/>
      <c r="U25" s="57">
        <v>2414000</v>
      </c>
      <c r="V25" s="57"/>
      <c r="W25" s="57">
        <f t="shared" si="2"/>
        <v>43657800</v>
      </c>
      <c r="X25" s="6"/>
      <c r="Y25" s="144"/>
    </row>
    <row r="26" spans="1:25" ht="15" customHeight="1">
      <c r="A26" s="8" t="s">
        <v>16</v>
      </c>
      <c r="B26" s="8">
        <v>24099</v>
      </c>
      <c r="C26" s="54"/>
      <c r="D26" s="157"/>
      <c r="E26" s="8"/>
      <c r="F26" s="8">
        <f t="shared" ref="F26" si="18">D26+B26</f>
        <v>24099</v>
      </c>
      <c r="G26" s="8"/>
      <c r="H26" s="56">
        <v>1806.49</v>
      </c>
      <c r="I26" s="56"/>
      <c r="J26" s="8">
        <v>159783000</v>
      </c>
      <c r="K26" s="8">
        <v>31327100</v>
      </c>
      <c r="L26" s="8"/>
      <c r="M26" s="18">
        <v>7843000</v>
      </c>
      <c r="N26" s="18"/>
      <c r="O26" s="146"/>
      <c r="P26" s="18"/>
      <c r="Q26" s="132">
        <f t="shared" si="9"/>
        <v>198953100</v>
      </c>
      <c r="R26" s="8"/>
      <c r="S26" s="8">
        <v>45160200</v>
      </c>
      <c r="T26" s="8"/>
      <c r="U26" s="18">
        <v>2746000</v>
      </c>
      <c r="V26" s="18"/>
      <c r="W26" s="18">
        <f t="shared" si="2"/>
        <v>47906200</v>
      </c>
      <c r="X26" s="6"/>
      <c r="Y26" s="144"/>
    </row>
    <row r="27" spans="1:25" ht="15" customHeight="1">
      <c r="A27" s="57" t="s">
        <v>17</v>
      </c>
      <c r="B27" s="57">
        <v>22507</v>
      </c>
      <c r="C27" s="92"/>
      <c r="D27" s="139">
        <v>240</v>
      </c>
      <c r="E27" s="57"/>
      <c r="F27" s="57">
        <f t="shared" ref="F27" si="19">B27+D27</f>
        <v>22747</v>
      </c>
      <c r="G27" s="57"/>
      <c r="H27" s="93">
        <v>2725.8710000000001</v>
      </c>
      <c r="I27" s="93"/>
      <c r="J27" s="57">
        <v>155180500</v>
      </c>
      <c r="K27" s="57">
        <v>57952200</v>
      </c>
      <c r="L27" s="57"/>
      <c r="M27" s="57">
        <v>8539000</v>
      </c>
      <c r="N27" s="57"/>
      <c r="O27" s="147">
        <v>1221000</v>
      </c>
      <c r="P27" s="57"/>
      <c r="Q27" s="131">
        <f t="shared" si="9"/>
        <v>222892700</v>
      </c>
      <c r="R27" s="57"/>
      <c r="S27" s="57">
        <v>38927400</v>
      </c>
      <c r="T27" s="57"/>
      <c r="U27" s="57">
        <v>2154000</v>
      </c>
      <c r="V27" s="57"/>
      <c r="W27" s="57">
        <f t="shared" si="2"/>
        <v>41081400</v>
      </c>
      <c r="X27" s="6"/>
      <c r="Y27" s="144"/>
    </row>
    <row r="28" spans="1:25" ht="15" customHeight="1">
      <c r="A28" s="8" t="s">
        <v>18</v>
      </c>
      <c r="B28" s="8">
        <v>16970</v>
      </c>
      <c r="C28" s="54"/>
      <c r="D28" s="87">
        <v>50</v>
      </c>
      <c r="E28" s="8"/>
      <c r="F28" s="8">
        <f t="shared" ref="F28" si="20">D28+B28</f>
        <v>17020</v>
      </c>
      <c r="G28" s="8"/>
      <c r="H28" s="56">
        <v>2768.9222220000001</v>
      </c>
      <c r="I28" s="56"/>
      <c r="J28" s="8">
        <v>108545000</v>
      </c>
      <c r="K28" s="8">
        <v>72084000</v>
      </c>
      <c r="L28" s="8"/>
      <c r="M28" s="18">
        <v>5541000</v>
      </c>
      <c r="N28" s="18"/>
      <c r="O28" s="146">
        <v>248000</v>
      </c>
      <c r="P28" s="18"/>
      <c r="Q28" s="132">
        <f t="shared" si="9"/>
        <v>186418000</v>
      </c>
      <c r="R28" s="8"/>
      <c r="S28" s="8">
        <v>13524500</v>
      </c>
      <c r="T28" s="8"/>
      <c r="U28" s="18">
        <v>615000</v>
      </c>
      <c r="V28" s="18"/>
      <c r="W28" s="18">
        <f t="shared" si="2"/>
        <v>14139500</v>
      </c>
      <c r="X28" s="6"/>
      <c r="Y28" s="144"/>
    </row>
    <row r="29" spans="1:25" ht="15" customHeight="1">
      <c r="A29" s="57" t="s">
        <v>19</v>
      </c>
      <c r="B29" s="57">
        <v>9204</v>
      </c>
      <c r="C29" s="92"/>
      <c r="D29" s="139">
        <v>77</v>
      </c>
      <c r="E29" s="57"/>
      <c r="F29" s="57">
        <f t="shared" ref="F29" si="21">B29+D29</f>
        <v>9281</v>
      </c>
      <c r="G29" s="57"/>
      <c r="H29" s="93">
        <v>310.26499999999999</v>
      </c>
      <c r="I29" s="93"/>
      <c r="J29" s="57">
        <v>61687000</v>
      </c>
      <c r="K29" s="57">
        <v>18375800</v>
      </c>
      <c r="L29" s="57"/>
      <c r="M29" s="57">
        <v>2798000</v>
      </c>
      <c r="N29" s="57"/>
      <c r="O29" s="147">
        <v>330000</v>
      </c>
      <c r="P29" s="57"/>
      <c r="Q29" s="131">
        <f t="shared" si="9"/>
        <v>83190800</v>
      </c>
      <c r="R29" s="57"/>
      <c r="S29" s="57">
        <v>17025800</v>
      </c>
      <c r="T29" s="57"/>
      <c r="U29" s="57">
        <v>982000</v>
      </c>
      <c r="V29" s="57"/>
      <c r="W29" s="57">
        <f t="shared" si="2"/>
        <v>18007800</v>
      </c>
      <c r="X29" s="6"/>
      <c r="Y29" s="144"/>
    </row>
    <row r="30" spans="1:25" ht="15" customHeight="1">
      <c r="A30" s="8" t="s">
        <v>20</v>
      </c>
      <c r="B30" s="8">
        <v>8188</v>
      </c>
      <c r="C30" s="54"/>
      <c r="D30" s="87">
        <v>56</v>
      </c>
      <c r="E30" s="8"/>
      <c r="F30" s="8">
        <f t="shared" ref="F30" si="22">D30+B30</f>
        <v>8244</v>
      </c>
      <c r="G30" s="8"/>
      <c r="H30" s="56">
        <v>101.72499999999999</v>
      </c>
      <c r="I30" s="56"/>
      <c r="J30" s="8">
        <v>45841400</v>
      </c>
      <c r="K30" s="8">
        <v>5983000</v>
      </c>
      <c r="L30" s="8"/>
      <c r="M30" s="18">
        <v>2413000</v>
      </c>
      <c r="N30" s="18"/>
      <c r="O30" s="146">
        <v>253000</v>
      </c>
      <c r="P30" s="18"/>
      <c r="Q30" s="132">
        <f t="shared" si="9"/>
        <v>54490400</v>
      </c>
      <c r="R30" s="8"/>
      <c r="S30" s="8">
        <v>10048100</v>
      </c>
      <c r="T30" s="8"/>
      <c r="U30" s="18">
        <v>605000</v>
      </c>
      <c r="V30" s="18"/>
      <c r="W30" s="18">
        <f t="shared" si="2"/>
        <v>10653100</v>
      </c>
      <c r="X30" s="6"/>
      <c r="Y30" s="144"/>
    </row>
    <row r="31" spans="1:25" ht="15" customHeight="1">
      <c r="A31" s="57" t="s">
        <v>21</v>
      </c>
      <c r="B31" s="57">
        <v>7552</v>
      </c>
      <c r="C31" s="92"/>
      <c r="D31" s="139">
        <v>79</v>
      </c>
      <c r="E31" s="57"/>
      <c r="F31" s="57">
        <f t="shared" ref="F31" si="23">B31+D31</f>
        <v>7631</v>
      </c>
      <c r="G31" s="57"/>
      <c r="H31" s="93">
        <v>85.223333999999994</v>
      </c>
      <c r="I31" s="93"/>
      <c r="J31" s="57">
        <v>46311200</v>
      </c>
      <c r="K31" s="57">
        <v>5710000</v>
      </c>
      <c r="L31" s="57"/>
      <c r="M31" s="57">
        <v>2446000</v>
      </c>
      <c r="N31" s="57"/>
      <c r="O31" s="147">
        <v>332000</v>
      </c>
      <c r="P31" s="57"/>
      <c r="Q31" s="131">
        <f>SUM(J31:O31)</f>
        <v>54799200</v>
      </c>
      <c r="R31" s="57"/>
      <c r="S31" s="57">
        <v>16185500</v>
      </c>
      <c r="T31" s="57"/>
      <c r="U31" s="57">
        <v>974000</v>
      </c>
      <c r="V31" s="57"/>
      <c r="W31" s="57">
        <f t="shared" si="2"/>
        <v>17159500</v>
      </c>
      <c r="X31" s="6"/>
      <c r="Y31" s="144"/>
    </row>
    <row r="32" spans="1:25" ht="6" customHeight="1">
      <c r="A32" s="8"/>
      <c r="B32" s="8"/>
      <c r="C32" s="8"/>
      <c r="E32" s="8"/>
      <c r="F32" s="140"/>
      <c r="G32" s="8"/>
      <c r="H32" s="8"/>
      <c r="I32" s="8"/>
      <c r="J32" s="8"/>
      <c r="K32" s="8"/>
      <c r="L32" s="8"/>
      <c r="M32" s="18"/>
      <c r="N32" s="8"/>
      <c r="O32" s="8"/>
      <c r="P32" s="8"/>
      <c r="Q32" s="24"/>
      <c r="R32" s="8"/>
      <c r="S32" s="8"/>
      <c r="T32" s="8"/>
      <c r="U32" s="18"/>
      <c r="V32" s="18"/>
      <c r="W32" s="18"/>
      <c r="X32" s="6"/>
      <c r="Y32" s="142"/>
    </row>
    <row r="33" spans="1:25" ht="15" customHeight="1">
      <c r="A33" s="5" t="s">
        <v>22</v>
      </c>
      <c r="B33" s="3">
        <f t="shared" ref="B33:O33" si="24">SUM(B9:B31)</f>
        <v>360269</v>
      </c>
      <c r="C33" s="3"/>
      <c r="D33" s="3">
        <f t="shared" si="24"/>
        <v>2487</v>
      </c>
      <c r="E33" s="3"/>
      <c r="F33" s="3">
        <f t="shared" si="24"/>
        <v>362756</v>
      </c>
      <c r="G33" s="3"/>
      <c r="H33" s="3">
        <f>SUM(H9:H31)</f>
        <v>24390.477226999999</v>
      </c>
      <c r="I33" s="48"/>
      <c r="J33" s="5">
        <f t="shared" si="24"/>
        <v>2344119100</v>
      </c>
      <c r="K33" s="5">
        <f t="shared" si="24"/>
        <v>528506100</v>
      </c>
      <c r="L33" s="5"/>
      <c r="M33" s="47">
        <f t="shared" si="24"/>
        <v>118682000</v>
      </c>
      <c r="N33" s="5"/>
      <c r="O33" s="47">
        <f t="shared" si="24"/>
        <v>11021000</v>
      </c>
      <c r="P33" s="5"/>
      <c r="Q33" s="5">
        <f>SUM(Q9:Q31)</f>
        <v>3002328200</v>
      </c>
      <c r="R33" s="13"/>
      <c r="S33" s="5">
        <f>SUM(S9:S31)</f>
        <v>661387800</v>
      </c>
      <c r="T33" s="5"/>
      <c r="U33" s="47">
        <f t="shared" ref="U33:W33" si="25">SUM(U9:U31)</f>
        <v>39561000</v>
      </c>
      <c r="V33" s="47"/>
      <c r="W33" s="47">
        <f t="shared" si="25"/>
        <v>700948800</v>
      </c>
      <c r="X33" s="49"/>
      <c r="Y33" s="8"/>
    </row>
    <row r="34" spans="1:25" ht="6" customHeight="1">
      <c r="A34" s="8"/>
      <c r="B34" s="8"/>
      <c r="C34" s="8"/>
      <c r="E34" s="8"/>
      <c r="F34" s="140"/>
      <c r="G34" s="8"/>
      <c r="H34" s="8"/>
      <c r="I34" s="6"/>
      <c r="J34" s="8"/>
      <c r="K34" s="8"/>
      <c r="L34" s="8"/>
      <c r="M34" s="18"/>
      <c r="N34" s="8"/>
      <c r="O34" s="8"/>
      <c r="P34" s="8"/>
      <c r="Q34" s="8"/>
      <c r="R34" s="8"/>
      <c r="S34" s="8"/>
      <c r="T34" s="8"/>
      <c r="U34" s="18"/>
      <c r="V34" s="18"/>
      <c r="W34" s="18"/>
      <c r="X34" s="6"/>
    </row>
    <row r="35" spans="1:25" ht="15" customHeight="1">
      <c r="A35" s="57" t="s">
        <v>60</v>
      </c>
      <c r="B35" s="57">
        <f>660+659</f>
        <v>1319</v>
      </c>
      <c r="C35" s="96"/>
      <c r="D35" s="129"/>
      <c r="E35" s="57"/>
      <c r="F35" s="57">
        <f t="shared" ref="F35" si="26">B35+D35</f>
        <v>1319</v>
      </c>
      <c r="G35" s="57"/>
      <c r="H35" s="57">
        <v>7.2</v>
      </c>
      <c r="I35" s="95"/>
      <c r="J35" s="57">
        <f>2948000</f>
        <v>2948000</v>
      </c>
      <c r="K35" s="57"/>
      <c r="L35" s="57"/>
      <c r="M35" s="57"/>
      <c r="N35" s="97"/>
      <c r="O35" s="97"/>
      <c r="P35" s="97"/>
      <c r="Q35" s="57">
        <f>SUM(J35:M35)</f>
        <v>2948000</v>
      </c>
      <c r="R35" s="57"/>
      <c r="S35" s="57"/>
      <c r="T35" s="57"/>
      <c r="U35" s="57"/>
      <c r="V35" s="57"/>
      <c r="W35" s="57"/>
      <c r="X35" s="6"/>
      <c r="Y35" s="17"/>
    </row>
    <row r="36" spans="1:25" ht="15" customHeight="1">
      <c r="A36" s="8" t="s">
        <v>24</v>
      </c>
      <c r="B36" s="8">
        <v>56</v>
      </c>
      <c r="C36" s="55"/>
      <c r="E36" s="8"/>
      <c r="F36" s="8">
        <f t="shared" ref="F36" si="27">D36+B36</f>
        <v>56</v>
      </c>
      <c r="G36" s="8"/>
      <c r="H36" s="8">
        <v>0.5</v>
      </c>
      <c r="I36" s="6"/>
      <c r="J36" s="8">
        <f>461000</f>
        <v>461000</v>
      </c>
      <c r="K36" s="53">
        <f>49100</f>
        <v>49100</v>
      </c>
      <c r="L36" s="8"/>
      <c r="M36" s="18"/>
      <c r="N36" s="8"/>
      <c r="O36" s="8"/>
      <c r="P36" s="8"/>
      <c r="Q36" s="8">
        <f>SUM(J36:N36)</f>
        <v>510100</v>
      </c>
      <c r="R36" s="8"/>
      <c r="S36" s="8"/>
      <c r="T36" s="8"/>
      <c r="U36" s="18"/>
      <c r="V36" s="18"/>
      <c r="W36" s="18"/>
      <c r="X36" s="6"/>
    </row>
    <row r="37" spans="1:25" ht="9" customHeight="1">
      <c r="A37" s="8"/>
      <c r="B37" s="8"/>
      <c r="C37" s="8"/>
      <c r="E37" s="8"/>
      <c r="F37" s="140"/>
      <c r="G37" s="8"/>
      <c r="H37" s="8"/>
      <c r="I37" s="6"/>
      <c r="J37" s="8"/>
      <c r="K37" s="8"/>
      <c r="L37" s="8"/>
      <c r="M37" s="18"/>
      <c r="N37" s="8"/>
      <c r="O37" s="8"/>
      <c r="P37" s="8"/>
      <c r="Q37" s="8"/>
      <c r="R37" s="8"/>
      <c r="S37" s="8"/>
      <c r="T37" s="8"/>
      <c r="U37" s="18"/>
      <c r="V37" s="18"/>
      <c r="W37" s="18"/>
      <c r="X37" s="6"/>
    </row>
    <row r="38" spans="1:25" ht="15" customHeight="1" thickBot="1">
      <c r="A38" s="98" t="s">
        <v>26</v>
      </c>
      <c r="B38" s="99">
        <f>SUM(B33:B37)</f>
        <v>361644</v>
      </c>
      <c r="C38" s="99"/>
      <c r="D38" s="99">
        <f>SUM(D33:D37)</f>
        <v>2487</v>
      </c>
      <c r="E38" s="99"/>
      <c r="F38" s="99">
        <f>SUM(F33:F37)</f>
        <v>364131</v>
      </c>
      <c r="G38" s="99"/>
      <c r="H38" s="99">
        <f>SUM(H33:H37)</f>
        <v>24398.177227</v>
      </c>
      <c r="I38" s="154"/>
      <c r="J38" s="98">
        <f t="shared" ref="J38:O38" si="28">SUM(J33:J36)</f>
        <v>2347528100</v>
      </c>
      <c r="K38" s="98">
        <f t="shared" si="28"/>
        <v>528555200</v>
      </c>
      <c r="L38" s="98"/>
      <c r="M38" s="98">
        <f t="shared" si="28"/>
        <v>118682000</v>
      </c>
      <c r="N38" s="98"/>
      <c r="O38" s="98">
        <f t="shared" si="28"/>
        <v>11021000</v>
      </c>
      <c r="P38" s="98"/>
      <c r="Q38" s="98">
        <f>SUM(Q33:Q36)</f>
        <v>3005786300</v>
      </c>
      <c r="R38" s="100"/>
      <c r="S38" s="98">
        <f>SUM(S33:S36)</f>
        <v>661387800</v>
      </c>
      <c r="T38" s="98"/>
      <c r="U38" s="98">
        <f t="shared" ref="U38:W38" si="29">SUM(U33:U36)</f>
        <v>39561000</v>
      </c>
      <c r="V38" s="98"/>
      <c r="W38" s="98">
        <f t="shared" si="29"/>
        <v>700948800</v>
      </c>
      <c r="X38" s="49"/>
    </row>
    <row r="39" spans="1:25" ht="12" customHeight="1">
      <c r="C39" s="8"/>
      <c r="D39" s="8"/>
      <c r="E39" s="8"/>
      <c r="F39" s="8"/>
      <c r="G39" s="8"/>
      <c r="H39" s="8"/>
      <c r="I39" s="8"/>
      <c r="J39" s="8"/>
      <c r="K39" s="8"/>
      <c r="L39" s="8"/>
      <c r="M39" s="18"/>
      <c r="N39" s="8"/>
      <c r="O39" s="8"/>
      <c r="P39" s="8"/>
      <c r="Q39" s="8"/>
      <c r="R39" s="8"/>
      <c r="S39" s="8"/>
      <c r="T39" s="8"/>
      <c r="U39" s="18"/>
      <c r="V39" s="18"/>
      <c r="W39" s="18"/>
      <c r="X39" s="6"/>
    </row>
    <row r="40" spans="1:25" ht="16.350000000000001" customHeight="1">
      <c r="A40" s="20" t="s">
        <v>97</v>
      </c>
      <c r="C40" s="8"/>
      <c r="D40" s="8"/>
      <c r="E40" s="8"/>
      <c r="F40" s="8"/>
      <c r="G40" s="8"/>
      <c r="H40" s="8"/>
      <c r="I40" s="8"/>
      <c r="J40"/>
      <c r="K40"/>
      <c r="L40"/>
      <c r="N40" s="153" t="s">
        <v>79</v>
      </c>
      <c r="P40"/>
      <c r="Q40" s="8"/>
      <c r="R40" s="8"/>
      <c r="S40" s="8"/>
      <c r="T40" s="8"/>
      <c r="U40" s="18"/>
      <c r="V40" s="18"/>
      <c r="W40" s="18"/>
      <c r="X40" s="6"/>
    </row>
    <row r="41" spans="1:25">
      <c r="A41" s="166" t="s">
        <v>87</v>
      </c>
      <c r="B41" s="166"/>
      <c r="C41" s="166"/>
      <c r="D41" s="166"/>
      <c r="E41" s="166"/>
      <c r="F41" s="166"/>
      <c r="G41" s="166"/>
      <c r="H41" s="166"/>
      <c r="I41" s="166"/>
      <c r="J41" s="166"/>
      <c r="K41" s="166"/>
      <c r="L41" s="166"/>
      <c r="M41" s="166"/>
      <c r="N41" s="166"/>
      <c r="O41" s="166"/>
      <c r="P41" s="166"/>
      <c r="Q41" s="166"/>
      <c r="R41" s="166"/>
      <c r="S41" s="166"/>
      <c r="T41" s="166"/>
      <c r="U41" s="166"/>
      <c r="V41" s="166"/>
      <c r="W41" s="166"/>
      <c r="X41" s="6"/>
    </row>
    <row r="42" spans="1:25">
      <c r="N42" s="29"/>
      <c r="O42" s="29"/>
      <c r="P42" s="29"/>
    </row>
  </sheetData>
  <mergeCells count="6">
    <mergeCell ref="A41:W41"/>
    <mergeCell ref="J4:Q4"/>
    <mergeCell ref="S4:W4"/>
    <mergeCell ref="J7:K7"/>
    <mergeCell ref="S7:S8"/>
    <mergeCell ref="B4:H4"/>
  </mergeCells>
  <hyperlinks>
    <hyperlink ref="N40" r:id="rId1"/>
  </hyperlinks>
  <pageMargins left="1.2" right="0.7" top="0.5" bottom="0.5" header="0.3" footer="0.3"/>
  <pageSetup paperSize="5" scale="81" orientation="landscape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F1107925717494DA363C8461863197E" ma:contentTypeVersion="3" ma:contentTypeDescription="Create a new document." ma:contentTypeScope="" ma:versionID="0666b6708380ce94cfb65ce431d66a17">
  <xsd:schema xmlns:xsd="http://www.w3.org/2001/XMLSchema" xmlns:xs="http://www.w3.org/2001/XMLSchema" xmlns:p="http://schemas.microsoft.com/office/2006/metadata/properties" xmlns:ns1="http://schemas.microsoft.com/sharepoint/v3" xmlns:ns2="30355ef0-b855-4ebb-a92a-a6c79f7573fd" targetNamespace="http://schemas.microsoft.com/office/2006/metadata/properties" ma:root="true" ma:fieldsID="409c78a1bd5f67095bc91f3d5ee450cd" ns1:_="" ns2:_="">
    <xsd:import namespace="http://schemas.microsoft.com/sharepoint/v3"/>
    <xsd:import namespace="30355ef0-b855-4ebb-a92a-a6c79f7573fd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1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12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355ef0-b855-4ebb-a92a-a6c79f7573fd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_dlc_DocId xmlns="30355ef0-b855-4ebb-a92a-a6c79f7573fd">72WVDYXX2UNK-1717399031-38</_dlc_DocId>
    <_dlc_DocIdUrl xmlns="30355ef0-b855-4ebb-a92a-a6c79f7573fd">
      <Url>https://update.calstate.edu/csu-system/about-the-csu/budget/_layouts/15/DocIdRedir.aspx?ID=72WVDYXX2UNK-1717399031-38</Url>
      <Description>72WVDYXX2UNK-1717399031-38</Description>
    </_dlc_DocIdUrl>
  </documentManagement>
</p:properties>
</file>

<file path=customXml/itemProps1.xml><?xml version="1.0" encoding="utf-8"?>
<ds:datastoreItem xmlns:ds="http://schemas.openxmlformats.org/officeDocument/2006/customXml" ds:itemID="{10550D95-E1FC-4209-931A-EB530B5572D0}"/>
</file>

<file path=customXml/itemProps2.xml><?xml version="1.0" encoding="utf-8"?>
<ds:datastoreItem xmlns:ds="http://schemas.openxmlformats.org/officeDocument/2006/customXml" ds:itemID="{78F16037-23DD-48D4-A1B0-686E8B5D6E53}"/>
</file>

<file path=customXml/itemProps3.xml><?xml version="1.0" encoding="utf-8"?>
<ds:datastoreItem xmlns:ds="http://schemas.openxmlformats.org/officeDocument/2006/customXml" ds:itemID="{EEDE3A3B-B369-4CE1-93D3-A3ED8B13AA8D}"/>
</file>

<file path=customXml/itemProps4.xml><?xml version="1.0" encoding="utf-8"?>
<ds:datastoreItem xmlns:ds="http://schemas.openxmlformats.org/officeDocument/2006/customXml" ds:itemID="{92B0998E-559B-439D-B90B-11097DA74C4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Attach A-Summary</vt:lpstr>
      <vt:lpstr>Attach B-Adj to Base GF</vt:lpstr>
      <vt:lpstr>Attach C-New GF</vt:lpstr>
      <vt:lpstr>Attach D-net-tuition-rev</vt:lpstr>
      <vt:lpstr>'Attach A-Summary'!Print_Area</vt:lpstr>
      <vt:lpstr>'Attach B-Adj to Base GF'!Print_Area</vt:lpstr>
      <vt:lpstr>'Attach C-New GF'!Print_Area</vt:lpstr>
      <vt:lpstr>'Attach D-net-tuition-rev'!Print_Area</vt:lpstr>
    </vt:vector>
  </TitlesOfParts>
  <Company>Office of the Chancellor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ccanfield@calstate.edu</dc:creator>
  <cp:lastModifiedBy>Canfield, Chris</cp:lastModifiedBy>
  <cp:lastPrinted>2017-07-14T18:55:08Z</cp:lastPrinted>
  <dcterms:created xsi:type="dcterms:W3CDTF">2015-03-23T19:18:44Z</dcterms:created>
  <dcterms:modified xsi:type="dcterms:W3CDTF">2017-07-14T18:56:13Z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0x0101008F1107925717494DA363C8461863197E</vt:lpwstr>
  </property>
  <property fmtid="{D5CDD505-2E9C-101B-9397-08002B2CF9AE}" pid="3" name="_dlc_DocIdItemGuid">
    <vt:lpwstr>74f6b6ec-86ef-47b6-96d1-8bcd0ad7a52c</vt:lpwstr>
  </property>
</Properties>
</file>