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dvark\bf\BUDGET\Budget_Office-Deliverables\Coded-Memos\2018-BO_Coded_Memos\B_2018-02_Final_Budget_Allocations\"/>
    </mc:Choice>
  </mc:AlternateContent>
  <bookViews>
    <workbookView xWindow="0" yWindow="0" windowWidth="19416" windowHeight="10596" tabRatio="604"/>
  </bookViews>
  <sheets>
    <sheet name="Attach A-Summary" sheetId="6" r:id="rId1"/>
    <sheet name="Attach B-Adj to Base GF-" sheetId="11" r:id="rId2"/>
    <sheet name="Attach C-New GF" sheetId="7" r:id="rId3"/>
    <sheet name="Attach D-net-tuition-rev" sheetId="12" r:id="rId4"/>
    <sheet name="Attach E-SUG" sheetId="15" r:id="rId5"/>
  </sheets>
  <definedNames>
    <definedName name="_xlnm.Print_Area" localSheetId="0">'Attach A-Summary'!$A$1:$N$43</definedName>
    <definedName name="_xlnm.Print_Area" localSheetId="1">'Attach B-Adj to Base GF-'!$A$1:$I$41</definedName>
    <definedName name="_xlnm.Print_Area" localSheetId="2">'Attach C-New GF'!$A$1:$K$43</definedName>
    <definedName name="_xlnm.Print_Area" localSheetId="3">'Attach D-net-tuition-rev'!$A$1:$I$42</definedName>
    <definedName name="_xlnm.Print_Area" localSheetId="4">'Attach E-SUG'!$A$1:$N$36</definedName>
  </definedNames>
  <calcPr calcId="162913"/>
</workbook>
</file>

<file path=xl/calcChain.xml><?xml version="1.0" encoding="utf-8"?>
<calcChain xmlns="http://schemas.openxmlformats.org/spreadsheetml/2006/main">
  <c r="I9" i="11" l="1"/>
  <c r="J9" i="15" l="1"/>
  <c r="J12" i="15" l="1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11" i="15"/>
  <c r="J10" i="15"/>
  <c r="M33" i="15"/>
  <c r="H31" i="15" l="1"/>
  <c r="I31" i="7" s="1"/>
  <c r="N31" i="15"/>
  <c r="H23" i="15"/>
  <c r="I23" i="7" s="1"/>
  <c r="N23" i="15"/>
  <c r="H10" i="15"/>
  <c r="I10" i="7" s="1"/>
  <c r="N10" i="15"/>
  <c r="H29" i="15"/>
  <c r="I29" i="7" s="1"/>
  <c r="N29" i="15"/>
  <c r="H25" i="15"/>
  <c r="I25" i="7" s="1"/>
  <c r="N25" i="15"/>
  <c r="H21" i="15"/>
  <c r="I21" i="7" s="1"/>
  <c r="N21" i="15"/>
  <c r="H17" i="15"/>
  <c r="I17" i="7" s="1"/>
  <c r="N17" i="15"/>
  <c r="H13" i="15"/>
  <c r="I13" i="7" s="1"/>
  <c r="N13" i="15"/>
  <c r="H27" i="15"/>
  <c r="I27" i="7" s="1"/>
  <c r="N27" i="15"/>
  <c r="H19" i="15"/>
  <c r="I19" i="7" s="1"/>
  <c r="N19" i="15"/>
  <c r="H15" i="15"/>
  <c r="I15" i="7" s="1"/>
  <c r="N15" i="15"/>
  <c r="H9" i="15"/>
  <c r="I9" i="7" s="1"/>
  <c r="N9" i="15"/>
  <c r="H30" i="15"/>
  <c r="I30" i="7" s="1"/>
  <c r="N30" i="15"/>
  <c r="H26" i="15"/>
  <c r="I26" i="7" s="1"/>
  <c r="N26" i="15"/>
  <c r="H22" i="15"/>
  <c r="I22" i="7" s="1"/>
  <c r="N22" i="15"/>
  <c r="H18" i="15"/>
  <c r="I18" i="7" s="1"/>
  <c r="N18" i="15"/>
  <c r="H14" i="15"/>
  <c r="I14" i="7" s="1"/>
  <c r="N14" i="15"/>
  <c r="H11" i="15"/>
  <c r="I11" i="7" s="1"/>
  <c r="N11" i="15"/>
  <c r="H28" i="15"/>
  <c r="I28" i="7" s="1"/>
  <c r="N28" i="15"/>
  <c r="H24" i="15"/>
  <c r="I24" i="7" s="1"/>
  <c r="N24" i="15"/>
  <c r="H20" i="15"/>
  <c r="I20" i="7" s="1"/>
  <c r="N20" i="15"/>
  <c r="H16" i="15"/>
  <c r="I16" i="7" s="1"/>
  <c r="N16" i="15"/>
  <c r="H12" i="15"/>
  <c r="I12" i="7" s="1"/>
  <c r="N12" i="15"/>
  <c r="J33" i="15"/>
  <c r="H33" i="15" l="1"/>
  <c r="I36" i="12"/>
  <c r="I35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E37" i="7" l="1"/>
  <c r="C37" i="7"/>
  <c r="G36" i="11" l="1"/>
  <c r="G35" i="11"/>
  <c r="G39" i="11"/>
  <c r="E39" i="11" l="1"/>
  <c r="B39" i="6"/>
  <c r="D33" i="15" l="1"/>
  <c r="B33" i="15"/>
  <c r="N33" i="15" s="1"/>
  <c r="F33" i="15"/>
  <c r="K9" i="7" l="1"/>
  <c r="K18" i="7" l="1"/>
  <c r="K38" i="7"/>
  <c r="E39" i="6" s="1"/>
  <c r="K37" i="7"/>
  <c r="K35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7" i="7"/>
  <c r="K16" i="7"/>
  <c r="K15" i="7"/>
  <c r="K14" i="7"/>
  <c r="K13" i="7"/>
  <c r="K12" i="7"/>
  <c r="K11" i="7"/>
  <c r="K10" i="7"/>
  <c r="K33" i="7" l="1"/>
  <c r="K40" i="7" l="1"/>
  <c r="E15" i="6"/>
  <c r="E19" i="6"/>
  <c r="E23" i="6"/>
  <c r="E27" i="6"/>
  <c r="E31" i="6"/>
  <c r="E11" i="6"/>
  <c r="E9" i="6"/>
  <c r="E37" i="6"/>
  <c r="E35" i="6"/>
  <c r="E12" i="6"/>
  <c r="E13" i="6"/>
  <c r="E14" i="6"/>
  <c r="E16" i="6"/>
  <c r="E17" i="6"/>
  <c r="E18" i="6"/>
  <c r="E20" i="6"/>
  <c r="E21" i="6"/>
  <c r="E22" i="6"/>
  <c r="E24" i="6"/>
  <c r="E25" i="6"/>
  <c r="E26" i="6"/>
  <c r="E28" i="6"/>
  <c r="E29" i="6"/>
  <c r="E30" i="6"/>
  <c r="K38" i="6"/>
  <c r="K36" i="6"/>
  <c r="B35" i="12"/>
  <c r="G33" i="12"/>
  <c r="G38" i="12" s="1"/>
  <c r="F33" i="12"/>
  <c r="F38" i="12" s="1"/>
  <c r="D33" i="12"/>
  <c r="D38" i="12" s="1"/>
  <c r="B33" i="12"/>
  <c r="B38" i="12" s="1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I6" i="12"/>
  <c r="G33" i="11"/>
  <c r="D9" i="6"/>
  <c r="I10" i="11"/>
  <c r="D10" i="6" s="1"/>
  <c r="I11" i="11"/>
  <c r="D11" i="6" s="1"/>
  <c r="I12" i="11"/>
  <c r="D12" i="6" s="1"/>
  <c r="I13" i="11"/>
  <c r="D13" i="6" s="1"/>
  <c r="I14" i="11"/>
  <c r="D14" i="6" s="1"/>
  <c r="I15" i="11"/>
  <c r="D15" i="6" s="1"/>
  <c r="I16" i="11"/>
  <c r="D16" i="6" s="1"/>
  <c r="I17" i="11"/>
  <c r="D17" i="6" s="1"/>
  <c r="I18" i="11"/>
  <c r="D18" i="6" s="1"/>
  <c r="I19" i="11"/>
  <c r="D19" i="6" s="1"/>
  <c r="I20" i="11"/>
  <c r="D20" i="6" s="1"/>
  <c r="I21" i="11"/>
  <c r="D21" i="6" s="1"/>
  <c r="I22" i="11"/>
  <c r="D22" i="6" s="1"/>
  <c r="I23" i="11"/>
  <c r="D23" i="6" s="1"/>
  <c r="I24" i="11"/>
  <c r="D24" i="6" s="1"/>
  <c r="I25" i="11"/>
  <c r="D25" i="6" s="1"/>
  <c r="I26" i="11"/>
  <c r="D26" i="6" s="1"/>
  <c r="I27" i="11"/>
  <c r="D27" i="6" s="1"/>
  <c r="I28" i="11"/>
  <c r="D28" i="6" s="1"/>
  <c r="I29" i="11"/>
  <c r="D29" i="6" s="1"/>
  <c r="I30" i="11"/>
  <c r="D30" i="6" s="1"/>
  <c r="I31" i="11"/>
  <c r="D31" i="6" s="1"/>
  <c r="C33" i="11"/>
  <c r="C41" i="11" s="1"/>
  <c r="E33" i="11"/>
  <c r="E41" i="11" s="1"/>
  <c r="I35" i="11"/>
  <c r="D35" i="6" s="1"/>
  <c r="I36" i="11"/>
  <c r="D36" i="6" s="1"/>
  <c r="I36" i="6" s="1"/>
  <c r="G37" i="11"/>
  <c r="I37" i="11" s="1"/>
  <c r="D37" i="6" s="1"/>
  <c r="I39" i="11"/>
  <c r="B33" i="6"/>
  <c r="B41" i="6" s="1"/>
  <c r="I38" i="6"/>
  <c r="B33" i="7"/>
  <c r="B40" i="7" s="1"/>
  <c r="G33" i="7"/>
  <c r="G40" i="7" s="1"/>
  <c r="C33" i="7"/>
  <c r="C40" i="7" s="1"/>
  <c r="E33" i="7"/>
  <c r="E40" i="7" s="1"/>
  <c r="I33" i="7"/>
  <c r="I40" i="7" s="1"/>
  <c r="G41" i="11" l="1"/>
  <c r="D39" i="6"/>
  <c r="D33" i="6"/>
  <c r="I33" i="11"/>
  <c r="I41" i="11" s="1"/>
  <c r="N36" i="6"/>
  <c r="I26" i="6"/>
  <c r="N26" i="6" s="1"/>
  <c r="I21" i="6"/>
  <c r="N21" i="6" s="1"/>
  <c r="I16" i="6"/>
  <c r="N16" i="6" s="1"/>
  <c r="I35" i="6"/>
  <c r="N35" i="6" s="1"/>
  <c r="I27" i="6"/>
  <c r="N27" i="6" s="1"/>
  <c r="I19" i="6"/>
  <c r="N19" i="6" s="1"/>
  <c r="I30" i="6"/>
  <c r="N30" i="6" s="1"/>
  <c r="I25" i="6"/>
  <c r="N25" i="6" s="1"/>
  <c r="I20" i="6"/>
  <c r="N20" i="6" s="1"/>
  <c r="I14" i="6"/>
  <c r="N14" i="6" s="1"/>
  <c r="I11" i="6"/>
  <c r="N11" i="6" s="1"/>
  <c r="I15" i="6"/>
  <c r="N15" i="6" s="1"/>
  <c r="I29" i="6"/>
  <c r="N29" i="6" s="1"/>
  <c r="I24" i="6"/>
  <c r="N24" i="6" s="1"/>
  <c r="I18" i="6"/>
  <c r="N18" i="6" s="1"/>
  <c r="I13" i="6"/>
  <c r="N13" i="6" s="1"/>
  <c r="I31" i="6"/>
  <c r="N31" i="6" s="1"/>
  <c r="I23" i="6"/>
  <c r="N23" i="6" s="1"/>
  <c r="I28" i="6"/>
  <c r="N28" i="6" s="1"/>
  <c r="I22" i="6"/>
  <c r="N22" i="6" s="1"/>
  <c r="I17" i="6"/>
  <c r="N17" i="6" s="1"/>
  <c r="I12" i="6"/>
  <c r="N12" i="6" s="1"/>
  <c r="I9" i="6"/>
  <c r="N9" i="6" s="1"/>
  <c r="I37" i="6"/>
  <c r="N37" i="6" s="1"/>
  <c r="K33" i="6"/>
  <c r="K41" i="6" s="1"/>
  <c r="I33" i="12"/>
  <c r="I38" i="12" s="1"/>
  <c r="N38" i="6"/>
  <c r="E10" i="6"/>
  <c r="D41" i="6" l="1"/>
  <c r="I39" i="6"/>
  <c r="N39" i="6" s="1"/>
  <c r="E33" i="6"/>
  <c r="E41" i="6" s="1"/>
  <c r="I10" i="6"/>
  <c r="N10" i="6" l="1"/>
  <c r="N33" i="6" s="1"/>
  <c r="N41" i="6" s="1"/>
  <c r="I33" i="6"/>
  <c r="I41" i="6" s="1"/>
</calcChain>
</file>

<file path=xl/sharedStrings.xml><?xml version="1.0" encoding="utf-8"?>
<sst xmlns="http://schemas.openxmlformats.org/spreadsheetml/2006/main" count="207" uniqueCount="96">
  <si>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</si>
  <si>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</si>
  <si>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</si>
  <si>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</si>
  <si>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</si>
  <si>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</si>
  <si>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</si>
  <si>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</si>
  <si>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</si>
  <si>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</si>
  <si>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</si>
  <si>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</si>
  <si>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</si>
  <si>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</si>
  <si>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</si>
  <si>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</si>
  <si>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</si>
  <si>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</si>
  <si>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</si>
  <si>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</si>
  <si>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</si>
  <si>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</si>
  <si>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</si>
  <si>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</si>
  <si>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Summer Arts</t>
  </si>
  <si>
    <t>CSU System Total</t>
  </si>
  <si>
    <t>Health</t>
  </si>
  <si>
    <t>Mandatory Costs</t>
  </si>
  <si>
    <t>Center for California Studies</t>
  </si>
  <si>
    <t>Systemwide Programs</t>
  </si>
  <si>
    <t>(Sum of Cols. 1-3)</t>
  </si>
  <si>
    <t>Tuition and Fees</t>
  </si>
  <si>
    <t>Graduation Initiative 2025</t>
  </si>
  <si>
    <t>Enrollment</t>
  </si>
  <si>
    <t>Maritime</t>
  </si>
  <si>
    <t>2018-19 Final Budget Allocations</t>
  </si>
  <si>
    <t>Revisions to 2017-18 General Fund Allocations</t>
  </si>
  <si>
    <t>New 2018-19 General Fund Allocations</t>
  </si>
  <si>
    <t>Total 2018-19 General Fund</t>
  </si>
  <si>
    <t>(Coded Memo                   B 2017-05)</t>
  </si>
  <si>
    <t xml:space="preserve">ATTACHMENT B - Revisions to 2017-18 General Fund Allocations </t>
  </si>
  <si>
    <t>2017-18 State Funded Retirement Adjustment</t>
  </si>
  <si>
    <t>Total Revisions to 2017-18 General Fund Allocations</t>
  </si>
  <si>
    <t>2018-19 State University Grant 5% Redistribution</t>
  </si>
  <si>
    <t>2017-18 State University Grants</t>
  </si>
  <si>
    <t>(Coded Memo 
B 2017-05)</t>
  </si>
  <si>
    <t>(Sum Cols. 1-3)</t>
  </si>
  <si>
    <r>
      <t>2018-19 Resident FTES Target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</si>
  <si>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2018-19 Non-resident FTES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</si>
  <si>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(Col. 3 + Col. 4)</t>
  </si>
  <si>
    <r>
      <t>Systemwide Programs</t>
    </r>
    <r>
      <rPr>
        <vertAlign val="superscript"/>
        <sz val="11"/>
        <color theme="1"/>
        <rFont val="Calibri"/>
        <family val="2"/>
        <scheme val="minor"/>
      </rPr>
      <t>3</t>
    </r>
  </si>
  <si>
    <t>(Attach. B, Col. 4)</t>
  </si>
  <si>
    <t>Total 2017-18 Gross Tuition &amp; Fee Revenue</t>
  </si>
  <si>
    <t>(Attach. D, 
Col. 5)</t>
  </si>
  <si>
    <t>(Cols. 4 + 5)</t>
  </si>
  <si>
    <t>ATTACHMENT C  - 2018-19 Expenditure Adjustments</t>
  </si>
  <si>
    <t>(Attach. C, Col. 6)</t>
  </si>
  <si>
    <t>ATTACHMENT E - 2018-19 State University Grant Adjustments</t>
  </si>
  <si>
    <t>(Sum Cols. 1-5)</t>
  </si>
  <si>
    <t>(Coded Memo                   B 2018-01)</t>
  </si>
  <si>
    <t>2018-19 SUG Adjustment</t>
  </si>
  <si>
    <t>ATTACHMENT D - 2018-19 Enrollment and Tuition &amp; Fee Revenue</t>
  </si>
  <si>
    <t>ATTACHMENT A - Operating Budget Total</t>
  </si>
  <si>
    <t xml:space="preserve">2017-18 Final Budget General Fund Allocation </t>
  </si>
  <si>
    <r>
      <t>2018-19 Gross Operating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</si>
  <si>
    <t xml:space="preserve"> (Campus Reported, 2017-18 Final Budget)</t>
  </si>
  <si>
    <t>Coded Memo B 2018-02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</si>
  <si>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2018-19 compensation adjustments for all employee groups is distributed with exception of Units R08 and R11 that have open contracts at this time. 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</si>
  <si>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Equal to actual 2016-17 nonresident students, campus reported.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</si>
  <si>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Reported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Systemwide Programs revenue is for International Programs.</t>
    </r>
  </si>
  <si>
    <t>Systemwide Provisions &amp; Infrastructure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</si>
  <si>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Includes General Obligation and Lease Revenue Bonds, and Maintenance and Infrastructure annual debt service costs.</t>
    </r>
  </si>
  <si>
    <r>
      <t>Systemwide Provisions and Infrastructure</t>
    </r>
    <r>
      <rPr>
        <vertAlign val="superscript"/>
        <sz val="11"/>
        <color theme="1"/>
        <rFont val="Calibri"/>
        <family val="2"/>
        <scheme val="minor"/>
      </rPr>
      <t>1</t>
    </r>
  </si>
  <si>
    <t>95 Percent of Column 1</t>
  </si>
  <si>
    <r>
      <t>Compensation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</si>
  <si>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2018-19                 Gross Tuition and Fee Revenue</t>
  </si>
  <si>
    <t xml:space="preserve"> 2017-18                   Gross Tuition Revenue</t>
  </si>
  <si>
    <t xml:space="preserve">2017-18                   Other Fees </t>
  </si>
  <si>
    <t>Operations &amp; Maintenance of New Facilities / Other</t>
  </si>
  <si>
    <t>Total Expenditure Adjustments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</si>
  <si>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No change in base funded resident FTES target from 2017-18.</t>
    </r>
  </si>
  <si>
    <t>2018-19 State University Grants</t>
  </si>
  <si>
    <t>Additional                         2017-18 Compensation Increases</t>
  </si>
  <si>
    <t>Other Program Base Adjustments</t>
  </si>
  <si>
    <t xml:space="preserve">Share of Total SUG Eligible Population </t>
  </si>
  <si>
    <t>SUG Data Points for Reference</t>
  </si>
  <si>
    <t>(Col. 5 - Col. 1)</t>
  </si>
  <si>
    <t>(Col. 2 + Col. 3)</t>
  </si>
  <si>
    <t>(2016-17 CY data)</t>
  </si>
  <si>
    <t>(2018-19)</t>
  </si>
  <si>
    <t>(Attach. E, Col. 5)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</si>
  <si>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The Budget Act of 2018 includes specific adjustments for the Center's programs.</t>
    </r>
  </si>
  <si>
    <t xml:space="preserve">% of Students Eligible for SUG </t>
  </si>
  <si>
    <t xml:space="preserve">2018-19 SUG Total as a % of Prior Year </t>
  </si>
  <si>
    <t>Re-Allocation of 5% of the Total</t>
  </si>
  <si>
    <t>July 16,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</si>
</sst>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\(#,##0.0\);\-\ "/>
    <numFmt numFmtId="165" formatCode="#,##0.0_);\(#,##0.0\)"/>
    <numFmt numFmtId="166" formatCode="_(* #,##0_);_(* \(#,##0\);_(* &quot;-&quot;??_);_(@_)"/>
    <numFmt numFmtId="167" formatCode="&quot;$&quot;#,##0"/>
    <numFmt numFmtId="168" formatCode="0_);\(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6">
    <xf numFmtId="0" fontId="0" fillId="0" borderId="0" xfId="0"/>
    <xf numFmtId="37" fontId="0" fillId="0" borderId="0" xfId="0" applyNumberFormat="1" applyFont="1" applyFill="1" applyAlignment="1">
      <alignment horizontal="center" wrapText="1"/>
    </xf>
    <xf numFmtId="3" fontId="8" fillId="0" borderId="0" xfId="0" applyNumberFormat="1" applyFont="1"/>
    <xf numFmtId="37" fontId="2" fillId="0" borderId="2" xfId="0" applyNumberFormat="1" applyFont="1" applyBorder="1"/>
    <xf numFmtId="37" fontId="8" fillId="0" borderId="0" xfId="0" applyNumberFormat="1" applyFont="1"/>
    <xf numFmtId="5" fontId="2" fillId="0" borderId="2" xfId="0" applyNumberFormat="1" applyFont="1" applyBorder="1"/>
    <xf numFmtId="37" fontId="0" fillId="0" borderId="0" xfId="0" applyNumberFormat="1" applyFont="1" applyFill="1" applyBorder="1"/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/>
    <xf numFmtId="37" fontId="2" fillId="0" borderId="0" xfId="0" applyNumberFormat="1" applyFont="1" applyAlignment="1">
      <alignment horizontal="center" wrapText="1"/>
    </xf>
    <xf numFmtId="5" fontId="2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37" fontId="15" fillId="0" borderId="0" xfId="0" applyNumberFormat="1" applyFont="1"/>
    <xf numFmtId="37" fontId="0" fillId="0" borderId="0" xfId="0" applyNumberFormat="1" applyFont="1" applyAlignment="1"/>
    <xf numFmtId="5" fontId="2" fillId="0" borderId="2" xfId="0" applyNumberFormat="1" applyFont="1" applyBorder="1" applyAlignment="1"/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left"/>
    </xf>
    <xf numFmtId="37" fontId="2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Border="1" applyAlignment="1">
      <alignment horizontal="left"/>
    </xf>
    <xf numFmtId="37" fontId="0" fillId="0" borderId="5" xfId="0" applyNumberFormat="1" applyFont="1" applyBorder="1"/>
    <xf numFmtId="37" fontId="0" fillId="0" borderId="5" xfId="0" applyNumberFormat="1" applyFont="1" applyBorder="1" applyAlignment="1">
      <alignment horizontal="left"/>
    </xf>
    <xf numFmtId="37" fontId="0" fillId="0" borderId="6" xfId="0" applyNumberFormat="1" applyFont="1" applyBorder="1" applyAlignment="1">
      <alignment horizontal="left"/>
    </xf>
    <xf numFmtId="37" fontId="0" fillId="0" borderId="6" xfId="0" applyNumberFormat="1" applyFont="1" applyBorder="1"/>
    <xf numFmtId="37" fontId="2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Border="1" applyAlignment="1">
      <alignment horizontal="center" vertical="center"/>
    </xf>
    <xf numFmtId="5" fontId="0" fillId="0" borderId="0" xfId="0" applyNumberFormat="1" applyFont="1" applyFill="1"/>
    <xf numFmtId="37" fontId="2" fillId="0" borderId="2" xfId="0" applyNumberFormat="1" applyFont="1" applyFill="1" applyBorder="1"/>
    <xf numFmtId="5" fontId="2" fillId="0" borderId="2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37" fontId="0" fillId="0" borderId="0" xfId="0" applyNumberFormat="1" applyFont="1" applyAlignment="1">
      <alignment wrapText="1"/>
    </xf>
    <xf numFmtId="37" fontId="0" fillId="0" borderId="0" xfId="0" applyNumberFormat="1"/>
    <xf numFmtId="164" fontId="5" fillId="0" borderId="0" xfId="0" applyNumberFormat="1" applyFont="1" applyFill="1"/>
    <xf numFmtId="165" fontId="0" fillId="0" borderId="0" xfId="0" applyNumberFormat="1" applyFont="1"/>
    <xf numFmtId="37" fontId="10" fillId="0" borderId="0" xfId="0" applyNumberFormat="1" applyFont="1" applyFill="1" applyBorder="1"/>
    <xf numFmtId="37" fontId="0" fillId="2" borderId="0" xfId="0" applyNumberFormat="1" applyFont="1" applyFill="1"/>
    <xf numFmtId="37" fontId="18" fillId="0" borderId="0" xfId="0" applyNumberFormat="1" applyFont="1" applyFill="1"/>
    <xf numFmtId="5" fontId="0" fillId="0" borderId="0" xfId="0" applyNumberFormat="1" applyFont="1" applyFill="1" applyBorder="1"/>
    <xf numFmtId="37" fontId="0" fillId="3" borderId="0" xfId="0" applyNumberFormat="1" applyFont="1" applyFill="1" applyBorder="1"/>
    <xf numFmtId="37" fontId="0" fillId="3" borderId="0" xfId="0" applyNumberFormat="1" applyFont="1" applyFill="1"/>
    <xf numFmtId="37" fontId="14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5" xfId="0" applyNumberFormat="1" applyFont="1" applyFill="1" applyBorder="1"/>
    <xf numFmtId="37" fontId="0" fillId="0" borderId="6" xfId="0" applyNumberFormat="1" applyFont="1" applyFill="1" applyBorder="1"/>
    <xf numFmtId="37" fontId="13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right"/>
    </xf>
    <xf numFmtId="9" fontId="0" fillId="0" borderId="0" xfId="56" applyFont="1"/>
    <xf numFmtId="166" fontId="0" fillId="0" borderId="0" xfId="57" applyNumberFormat="1" applyFont="1"/>
    <xf numFmtId="166" fontId="0" fillId="0" borderId="0" xfId="0" applyNumberFormat="1" applyFont="1"/>
    <xf numFmtId="5" fontId="0" fillId="2" borderId="0" xfId="0" applyNumberFormat="1" applyFont="1" applyFill="1"/>
    <xf numFmtId="164" fontId="5" fillId="2" borderId="0" xfId="0" applyNumberFormat="1" applyFont="1" applyFill="1"/>
    <xf numFmtId="37" fontId="10" fillId="2" borderId="0" xfId="0" applyNumberFormat="1" applyFont="1" applyFill="1" applyBorder="1"/>
    <xf numFmtId="5" fontId="0" fillId="2" borderId="0" xfId="0" applyNumberFormat="1" applyFont="1" applyFill="1" applyBorder="1"/>
    <xf numFmtId="37" fontId="0" fillId="2" borderId="0" xfId="0" applyNumberFormat="1" applyFont="1" applyFill="1" applyBorder="1"/>
    <xf numFmtId="165" fontId="0" fillId="2" borderId="0" xfId="0" applyNumberFormat="1" applyFont="1" applyFill="1"/>
    <xf numFmtId="5" fontId="2" fillId="2" borderId="3" xfId="0" applyNumberFormat="1" applyFont="1" applyFill="1" applyBorder="1"/>
    <xf numFmtId="37" fontId="2" fillId="2" borderId="3" xfId="0" applyNumberFormat="1" applyFont="1" applyFill="1" applyBorder="1"/>
    <xf numFmtId="5" fontId="2" fillId="2" borderId="0" xfId="0" applyNumberFormat="1" applyFont="1" applyFill="1" applyBorder="1"/>
    <xf numFmtId="37" fontId="13" fillId="2" borderId="0" xfId="0" applyNumberFormat="1" applyFont="1" applyFill="1" applyAlignment="1">
      <alignment horizontal="left"/>
    </xf>
    <xf numFmtId="37" fontId="0" fillId="2" borderId="0" xfId="0" applyNumberFormat="1" applyFont="1" applyFill="1" applyAlignment="1"/>
    <xf numFmtId="5" fontId="0" fillId="2" borderId="0" xfId="0" applyNumberFormat="1" applyFont="1" applyFill="1" applyAlignment="1"/>
    <xf numFmtId="5" fontId="2" fillId="2" borderId="3" xfId="0" applyNumberFormat="1" applyFont="1" applyFill="1" applyBorder="1" applyAlignment="1"/>
    <xf numFmtId="5" fontId="0" fillId="2" borderId="0" xfId="0" applyNumberFormat="1" applyFont="1" applyFill="1" applyBorder="1" applyAlignment="1">
      <alignment horizontal="left"/>
    </xf>
    <xf numFmtId="37" fontId="0" fillId="2" borderId="0" xfId="0" applyNumberFormat="1" applyFont="1" applyFill="1" applyBorder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5" fontId="2" fillId="2" borderId="1" xfId="0" applyNumberFormat="1" applyFont="1" applyFill="1" applyBorder="1" applyAlignment="1">
      <alignment horizontal="left"/>
    </xf>
    <xf numFmtId="5" fontId="2" fillId="2" borderId="1" xfId="0" applyNumberFormat="1" applyFont="1" applyFill="1" applyBorder="1"/>
    <xf numFmtId="5" fontId="0" fillId="3" borderId="0" xfId="0" applyNumberFormat="1" applyFont="1" applyFill="1"/>
    <xf numFmtId="5" fontId="2" fillId="3" borderId="3" xfId="0" applyNumberFormat="1" applyFont="1" applyFill="1" applyBorder="1"/>
    <xf numFmtId="37" fontId="0" fillId="0" borderId="0" xfId="0" applyNumberFormat="1" applyFont="1" applyFill="1" applyBorder="1" applyAlignment="1">
      <alignment horizontal="center" wrapText="1"/>
    </xf>
    <xf numFmtId="37" fontId="0" fillId="3" borderId="0" xfId="0" applyNumberFormat="1" applyFont="1" applyFill="1" applyBorder="1" applyAlignment="1">
      <alignment horizontal="center"/>
    </xf>
    <xf numFmtId="37" fontId="2" fillId="3" borderId="0" xfId="0" applyNumberFormat="1" applyFont="1" applyFill="1" applyBorder="1" applyAlignment="1">
      <alignment horizontal="center" wrapText="1"/>
    </xf>
    <xf numFmtId="5" fontId="0" fillId="3" borderId="0" xfId="0" applyNumberFormat="1" applyFont="1" applyFill="1" applyBorder="1"/>
    <xf numFmtId="37" fontId="0" fillId="3" borderId="5" xfId="0" applyNumberFormat="1" applyFont="1" applyFill="1" applyBorder="1"/>
    <xf numFmtId="5" fontId="2" fillId="3" borderId="0" xfId="0" applyNumberFormat="1" applyFont="1" applyFill="1" applyBorder="1"/>
    <xf numFmtId="37" fontId="0" fillId="3" borderId="6" xfId="0" applyNumberFormat="1" applyFont="1" applyFill="1" applyBorder="1"/>
    <xf numFmtId="5" fontId="0" fillId="3" borderId="2" xfId="0" applyNumberFormat="1" applyFont="1" applyFill="1" applyBorder="1"/>
    <xf numFmtId="5" fontId="0" fillId="3" borderId="3" xfId="0" applyNumberFormat="1" applyFont="1" applyFill="1" applyBorder="1"/>
    <xf numFmtId="0" fontId="0" fillId="0" borderId="0" xfId="0" applyFont="1" applyFill="1" applyBorder="1"/>
    <xf numFmtId="37" fontId="2" fillId="0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Alignment="1"/>
    <xf numFmtId="3" fontId="0" fillId="0" borderId="0" xfId="0" applyNumberFormat="1" applyFont="1" applyAlignment="1"/>
    <xf numFmtId="167" fontId="0" fillId="2" borderId="0" xfId="0" applyNumberFormat="1" applyFont="1" applyFill="1" applyAlignment="1"/>
    <xf numFmtId="10" fontId="0" fillId="0" borderId="0" xfId="56" applyNumberFormat="1" applyFont="1"/>
    <xf numFmtId="37" fontId="0" fillId="0" borderId="0" xfId="56" applyNumberFormat="1" applyFont="1"/>
    <xf numFmtId="37" fontId="0" fillId="3" borderId="0" xfId="0" applyNumberFormat="1" applyFont="1" applyFill="1" applyAlignment="1"/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37" fontId="2" fillId="2" borderId="0" xfId="0" applyNumberFormat="1" applyFont="1" applyFill="1" applyBorder="1"/>
    <xf numFmtId="37" fontId="8" fillId="0" borderId="0" xfId="0" quotePrefix="1" applyNumberFormat="1" applyFont="1" applyAlignment="1">
      <alignment horizontal="right"/>
    </xf>
    <xf numFmtId="10" fontId="0" fillId="0" borderId="4" xfId="0" applyNumberFormat="1" applyFont="1" applyBorder="1"/>
    <xf numFmtId="10" fontId="0" fillId="0" borderId="0" xfId="56" applyNumberFormat="1" applyFont="1" applyAlignment="1">
      <alignment horizontal="right"/>
    </xf>
    <xf numFmtId="38" fontId="0" fillId="0" borderId="0" xfId="0" applyNumberFormat="1" applyFont="1"/>
    <xf numFmtId="37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5" fontId="21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0" fontId="20" fillId="0" borderId="0" xfId="0" applyFont="1" applyBorder="1" applyAlignment="1"/>
    <xf numFmtId="166" fontId="0" fillId="0" borderId="0" xfId="0" applyNumberFormat="1"/>
    <xf numFmtId="37" fontId="0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58" applyFont="1" applyFill="1" applyAlignment="1">
      <alignment horizontal="right" vertical="center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66" fontId="0" fillId="0" borderId="0" xfId="57" applyNumberFormat="1" applyFont="1" applyBorder="1"/>
    <xf numFmtId="43" fontId="0" fillId="0" borderId="0" xfId="57" applyFont="1"/>
    <xf numFmtId="37" fontId="0" fillId="0" borderId="0" xfId="0" applyNumberFormat="1" applyFont="1" applyFill="1" applyAlignment="1">
      <alignment horizontal="right"/>
    </xf>
    <xf numFmtId="0" fontId="25" fillId="0" borderId="0" xfId="0" applyFont="1"/>
    <xf numFmtId="37" fontId="27" fillId="0" borderId="0" xfId="0" applyNumberFormat="1" applyFont="1"/>
    <xf numFmtId="37" fontId="28" fillId="0" borderId="0" xfId="0" applyNumberFormat="1" applyFont="1" applyFill="1" applyAlignment="1">
      <alignment horizontal="center" wrapText="1"/>
    </xf>
    <xf numFmtId="37" fontId="28" fillId="0" borderId="0" xfId="0" applyNumberFormat="1" applyFont="1" applyFill="1" applyAlignment="1">
      <alignment wrapText="1"/>
    </xf>
    <xf numFmtId="37" fontId="28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5" fontId="2" fillId="0" borderId="3" xfId="0" applyNumberFormat="1" applyFont="1" applyBorder="1"/>
    <xf numFmtId="5" fontId="2" fillId="0" borderId="3" xfId="0" applyNumberFormat="1" applyFont="1" applyFill="1" applyBorder="1"/>
    <xf numFmtId="37" fontId="8" fillId="0" borderId="0" xfId="0" applyNumberFormat="1" applyFont="1" applyFill="1" applyAlignment="1">
      <alignment horizontal="center"/>
    </xf>
    <xf numFmtId="37" fontId="8" fillId="0" borderId="0" xfId="0" applyNumberFormat="1" applyFont="1" applyAlignment="1">
      <alignment horizontal="center"/>
    </xf>
    <xf numFmtId="9" fontId="0" fillId="2" borderId="0" xfId="0" applyNumberFormat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8" fontId="1" fillId="0" borderId="0" xfId="57" applyNumberFormat="1" applyFont="1" applyFill="1" applyBorder="1" applyAlignment="1">
      <alignment horizontal="center"/>
    </xf>
    <xf numFmtId="10" fontId="0" fillId="2" borderId="0" xfId="0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9" fontId="0" fillId="2" borderId="0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9" fontId="2" fillId="0" borderId="3" xfId="56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 horizontal="center" wrapText="1"/>
    </xf>
    <xf numFmtId="37" fontId="11" fillId="0" borderId="5" xfId="0" applyNumberFormat="1" applyFont="1" applyFill="1" applyBorder="1" applyAlignment="1">
      <alignment horizontal="center" wrapText="1"/>
    </xf>
    <xf numFmtId="0" fontId="31" fillId="0" borderId="5" xfId="0" applyFont="1" applyBorder="1" applyAlignment="1">
      <alignment horizontal="center" vertical="center" wrapText="1"/>
    </xf>
    <xf numFmtId="37" fontId="32" fillId="0" borderId="5" xfId="0" applyNumberFormat="1" applyFont="1" applyFill="1" applyBorder="1" applyAlignment="1">
      <alignment horizontal="center" wrapText="1"/>
    </xf>
    <xf numFmtId="37" fontId="31" fillId="0" borderId="5" xfId="0" applyNumberFormat="1" applyFont="1" applyFill="1" applyBorder="1" applyAlignment="1">
      <alignment horizontal="center" wrapText="1"/>
    </xf>
    <xf numFmtId="37" fontId="0" fillId="0" borderId="5" xfId="0" applyNumberFormat="1" applyFont="1" applyFill="1" applyBorder="1" applyAlignment="1">
      <alignment horizontal="center" wrapText="1"/>
    </xf>
    <xf numFmtId="37" fontId="13" fillId="0" borderId="5" xfId="0" applyNumberFormat="1" applyFont="1" applyFill="1" applyBorder="1" applyAlignment="1">
      <alignment horizontal="left"/>
    </xf>
    <xf numFmtId="37" fontId="17" fillId="0" borderId="5" xfId="0" applyNumberFormat="1" applyFont="1" applyFill="1" applyBorder="1" applyAlignment="1">
      <alignment horizontal="left"/>
    </xf>
    <xf numFmtId="0" fontId="0" fillId="0" borderId="5" xfId="0" applyFont="1" applyBorder="1"/>
    <xf numFmtId="0" fontId="2" fillId="0" borderId="5" xfId="0" applyFont="1" applyBorder="1" applyAlignment="1">
      <alignment horizontal="center" wrapText="1"/>
    </xf>
    <xf numFmtId="37" fontId="0" fillId="0" borderId="5" xfId="0" applyNumberFormat="1" applyFont="1" applyBorder="1" applyAlignment="1">
      <alignment horizontal="center" wrapText="1"/>
    </xf>
    <xf numFmtId="37" fontId="0" fillId="0" borderId="2" xfId="0" applyNumberFormat="1" applyFont="1" applyBorder="1" applyAlignment="1">
      <alignment horizontal="center" wrapText="1"/>
    </xf>
    <xf numFmtId="37" fontId="16" fillId="0" borderId="2" xfId="0" applyNumberFormat="1" applyFont="1" applyBorder="1" applyAlignment="1">
      <alignment horizontal="center" wrapText="1"/>
    </xf>
    <xf numFmtId="37" fontId="2" fillId="0" borderId="2" xfId="0" applyNumberFormat="1" applyFont="1" applyBorder="1" applyAlignment="1">
      <alignment horizontal="center" wrapText="1"/>
    </xf>
    <xf numFmtId="37" fontId="12" fillId="0" borderId="2" xfId="0" applyNumberFormat="1" applyFont="1" applyFill="1" applyBorder="1" applyAlignment="1">
      <alignment horizontal="center" wrapText="1"/>
    </xf>
    <xf numFmtId="37" fontId="2" fillId="0" borderId="5" xfId="0" applyNumberFormat="1" applyFont="1" applyBorder="1" applyAlignment="1">
      <alignment horizontal="center" wrapText="1"/>
    </xf>
    <xf numFmtId="37" fontId="2" fillId="0" borderId="5" xfId="0" applyNumberFormat="1" applyFont="1" applyFill="1" applyBorder="1" applyAlignment="1">
      <alignment horizontal="left" wrapText="1"/>
    </xf>
    <xf numFmtId="37" fontId="2" fillId="3" borderId="5" xfId="0" applyNumberFormat="1" applyFont="1" applyFill="1" applyBorder="1" applyAlignment="1">
      <alignment horizontal="center" wrapText="1"/>
    </xf>
    <xf numFmtId="37" fontId="2" fillId="3" borderId="5" xfId="0" applyNumberFormat="1" applyFont="1" applyFill="1" applyBorder="1"/>
    <xf numFmtId="37" fontId="0" fillId="0" borderId="2" xfId="0" applyNumberFormat="1" applyFont="1" applyFill="1" applyBorder="1"/>
    <xf numFmtId="37" fontId="14" fillId="0" borderId="2" xfId="0" applyNumberFormat="1" applyFont="1" applyFill="1" applyBorder="1" applyAlignment="1">
      <alignment horizontal="center" wrapText="1"/>
    </xf>
    <xf numFmtId="37" fontId="2" fillId="0" borderId="2" xfId="0" applyNumberFormat="1" applyFont="1" applyFill="1" applyBorder="1" applyAlignment="1">
      <alignment horizontal="left" wrapText="1"/>
    </xf>
    <xf numFmtId="37" fontId="12" fillId="3" borderId="2" xfId="0" applyNumberFormat="1" applyFont="1" applyFill="1" applyBorder="1" applyAlignment="1">
      <alignment horizontal="center" wrapText="1"/>
    </xf>
    <xf numFmtId="37" fontId="0" fillId="3" borderId="2" xfId="0" applyNumberFormat="1" applyFont="1" applyFill="1" applyBorder="1" applyAlignment="1"/>
    <xf numFmtId="37" fontId="0" fillId="0" borderId="2" xfId="0" applyNumberFormat="1" applyFont="1" applyFill="1" applyBorder="1" applyAlignment="1">
      <alignment horizontal="center" wrapText="1"/>
    </xf>
    <xf numFmtId="37" fontId="12" fillId="0" borderId="2" xfId="0" applyNumberFormat="1" applyFont="1" applyFill="1" applyBorder="1" applyAlignment="1">
      <alignment horizontal="center" vertical="center" wrapText="1"/>
    </xf>
    <xf numFmtId="3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12" fillId="0" borderId="2" xfId="0" applyFont="1" applyBorder="1" applyAlignment="1">
      <alignment wrapText="1"/>
    </xf>
    <xf numFmtId="37" fontId="2" fillId="0" borderId="2" xfId="0" applyNumberFormat="1" applyFont="1" applyFill="1" applyBorder="1" applyAlignment="1">
      <alignment horizontal="center" wrapText="1"/>
    </xf>
    <xf numFmtId="0" fontId="25" fillId="0" borderId="2" xfId="0" applyFont="1" applyBorder="1"/>
    <xf numFmtId="37" fontId="29" fillId="0" borderId="2" xfId="0" applyNumberFormat="1" applyFont="1" applyFill="1" applyBorder="1" applyAlignment="1">
      <alignment horizontal="center" wrapText="1"/>
    </xf>
    <xf numFmtId="37" fontId="30" fillId="0" borderId="2" xfId="0" applyNumberFormat="1" applyFont="1" applyFill="1" applyBorder="1" applyAlignment="1">
      <alignment horizontal="center" vertical="center" wrapText="1"/>
    </xf>
    <xf numFmtId="37" fontId="25" fillId="0" borderId="2" xfId="0" applyNumberFormat="1" applyFont="1" applyFill="1" applyBorder="1" applyAlignment="1">
      <alignment horizontal="center" wrapText="1"/>
    </xf>
    <xf numFmtId="37" fontId="25" fillId="0" borderId="0" xfId="0" applyNumberFormat="1" applyFont="1" applyFill="1" applyAlignment="1">
      <alignment horizontal="left" vertical="top" wrapText="1"/>
    </xf>
    <xf numFmtId="37" fontId="2" fillId="0" borderId="5" xfId="0" applyNumberFormat="1" applyFont="1" applyFill="1" applyBorder="1" applyAlignment="1">
      <alignment horizontal="center" vertical="center"/>
    </xf>
    <xf numFmtId="37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7" fontId="12" fillId="0" borderId="2" xfId="0" applyNumberFormat="1" applyFont="1" applyFill="1" applyBorder="1" applyAlignment="1">
      <alignment horizontal="left" wrapText="1"/>
    </xf>
    <xf numFmtId="37" fontId="0" fillId="0" borderId="0" xfId="0" applyNumberFormat="1" applyFont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/>
    </xf>
    <xf numFmtId="37" fontId="20" fillId="0" borderId="0" xfId="0" applyNumberFormat="1" applyFont="1" applyBorder="1" applyAlignment="1"/>
  </cellXfs>
  <cellStyles count="59">
    <cellStyle name="_FeeWaiver_rvsd_TBLS24-34_7-23-01" xfId="45"/>
    <cellStyle name="Comma" xfId="57" builtinId="3"/>
    <cellStyle name="Comma 2" xfId="4"/>
    <cellStyle name="Comma 2 2" xfId="30"/>
    <cellStyle name="Comma 2 3" xfId="50"/>
    <cellStyle name="Comma 3" xfId="5"/>
    <cellStyle name="Comma 4" xfId="6"/>
    <cellStyle name="Comma 4 2" xfId="7"/>
    <cellStyle name="Comma 5" xfId="8"/>
    <cellStyle name="Comma 6" xfId="9"/>
    <cellStyle name="Comma 6 2" xfId="29"/>
    <cellStyle name="Comma 7" xfId="10"/>
    <cellStyle name="Comma 7 2" xfId="11"/>
    <cellStyle name="Comma 7 3" xfId="36"/>
    <cellStyle name="Comma 7 4" xfId="38"/>
    <cellStyle name="Comma 8" xfId="39"/>
    <cellStyle name="Comma 9" xfId="49"/>
    <cellStyle name="Currency 2" xfId="12"/>
    <cellStyle name="Currency 2 2" xfId="13"/>
    <cellStyle name="Currency 2 3" xfId="52"/>
    <cellStyle name="Currency 3" xfId="14"/>
    <cellStyle name="Currency 3 2" xfId="15"/>
    <cellStyle name="Currency 4" xfId="51"/>
    <cellStyle name="Hyperlink" xfId="58" builtinId="8"/>
    <cellStyle name="Normal" xfId="0" builtinId="0"/>
    <cellStyle name="Normal 10" xfId="43"/>
    <cellStyle name="Normal 11" xfId="3"/>
    <cellStyle name="Normal 2" xfId="2"/>
    <cellStyle name="Normal 2 2" xfId="1"/>
    <cellStyle name="Normal 2 3" xfId="53"/>
    <cellStyle name="Normal 3" xfId="16"/>
    <cellStyle name="Normal 3 2" xfId="54"/>
    <cellStyle name="Normal 4" xfId="17"/>
    <cellStyle name="Normal 4 2" xfId="18"/>
    <cellStyle name="Normal 5" xfId="19"/>
    <cellStyle name="Normal 5 2" xfId="20"/>
    <cellStyle name="Normal 5 2 2" xfId="31"/>
    <cellStyle name="Normal 5 2 3" xfId="32"/>
    <cellStyle name="Normal 5 2 4" xfId="33"/>
    <cellStyle name="Normal 5 2 4 2" xfId="48"/>
    <cellStyle name="Normal 5 2 5" xfId="34"/>
    <cellStyle name="Normal 5 2 5 2" xfId="47"/>
    <cellStyle name="Normal 5 3" xfId="35"/>
    <cellStyle name="Normal 5 4" xfId="40"/>
    <cellStyle name="Normal 5 5" xfId="41"/>
    <cellStyle name="Normal 5 6" xfId="37"/>
    <cellStyle name="Normal 6" xfId="21"/>
    <cellStyle name="Normal 7" xfId="22"/>
    <cellStyle name="Normal 7 2" xfId="23"/>
    <cellStyle name="Normal 8" xfId="27"/>
    <cellStyle name="Normal 8 2" xfId="28"/>
    <cellStyle name="Normal 9" xfId="42"/>
    <cellStyle name="Percent" xfId="56" builtinId="5"/>
    <cellStyle name="Percent 2" xfId="25"/>
    <cellStyle name="Percent 2 2" xfId="55"/>
    <cellStyle name="Percent 3" xfId="26"/>
    <cellStyle name="Percent 4" xfId="44"/>
    <cellStyle name="Percent 5" xfId="24"/>
    <cellStyle name="Style 1" xfId="46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4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R9" sqref="R9"/>
    </sheetView>
  </sheetViews>
  <sheetFormatPr defaultColWidth="8.88671875" defaultRowHeight="14.4"/>
  <cols>
    <col min="1" max="1" width="39.44140625" style="8" customWidth="1"/>
    <col min="2" max="2" width="14.44140625" style="8" bestFit="1" customWidth="1"/>
    <col min="3" max="3" width="1.5546875" style="20" customWidth="1"/>
    <col min="4" max="4" width="13.109375" style="8" bestFit="1" customWidth="1"/>
    <col min="5" max="5" width="13.109375" style="8" customWidth="1"/>
    <col min="6" max="6" width="1.5546875" style="14" customWidth="1"/>
    <col min="7" max="7" width="13.109375" style="14" hidden="1" customWidth="1"/>
    <col min="8" max="8" width="1.88671875" style="14" hidden="1" customWidth="1"/>
    <col min="9" max="9" width="14.44140625" style="14" bestFit="1" customWidth="1"/>
    <col min="10" max="10" width="1.5546875" style="14" customWidth="1"/>
    <col min="11" max="11" width="14.44140625" style="14" customWidth="1"/>
    <col min="12" max="13" width="1.5546875" style="14" customWidth="1"/>
    <col min="14" max="14" width="15.5546875" style="8" customWidth="1"/>
    <col min="15" max="16" width="15.33203125" style="8" bestFit="1" customWidth="1"/>
    <col min="17" max="17" width="11.109375" style="8" bestFit="1" customWidth="1"/>
    <col min="18" max="18" width="11.88671875" style="8" bestFit="1" customWidth="1"/>
    <col min="19" max="19" width="12.88671875" style="8" bestFit="1" customWidth="1"/>
    <col min="20" max="20" width="9.6640625" style="8" bestFit="1" customWidth="1"/>
    <col min="21" max="16384" width="8.88671875" style="8"/>
  </cols>
  <sheetData>
    <row r="1" spans="1:20" s="14" customFormat="1" ht="18">
      <c r="A1" s="30" t="s">
        <v>62</v>
      </c>
      <c r="B1" s="6"/>
      <c r="C1" s="112"/>
      <c r="N1" s="113" t="s">
        <v>66</v>
      </c>
    </row>
    <row r="2" spans="1:20" ht="18">
      <c r="A2" s="4" t="s">
        <v>35</v>
      </c>
      <c r="B2" s="12"/>
      <c r="M2" s="57"/>
      <c r="N2" s="101" t="s">
        <v>95</v>
      </c>
    </row>
    <row r="3" spans="1:20" ht="8.4" customHeight="1">
      <c r="A3" s="4"/>
      <c r="B3" s="12"/>
      <c r="M3" s="57"/>
      <c r="N3" s="101"/>
    </row>
    <row r="4" spans="1:20" ht="8.4" customHeight="1">
      <c r="A4" s="4"/>
      <c r="B4" s="12"/>
      <c r="C4" s="22"/>
      <c r="D4" s="12"/>
      <c r="E4" s="12"/>
      <c r="F4" s="6"/>
      <c r="G4" s="6"/>
      <c r="H4" s="6"/>
      <c r="I4" s="6"/>
      <c r="J4" s="6"/>
      <c r="K4" s="6"/>
      <c r="L4" s="6"/>
      <c r="M4" s="6"/>
      <c r="N4" s="12"/>
    </row>
    <row r="5" spans="1:20" ht="14.4" customHeight="1">
      <c r="A5" s="4"/>
      <c r="B5" s="50">
        <v>-1</v>
      </c>
      <c r="C5" s="22"/>
      <c r="D5" s="50">
        <v>-2</v>
      </c>
      <c r="E5" s="50">
        <v>-3</v>
      </c>
      <c r="F5" s="52"/>
      <c r="G5" s="52"/>
      <c r="H5" s="52"/>
      <c r="I5" s="52">
        <v>-4</v>
      </c>
      <c r="J5" s="82"/>
      <c r="K5" s="50">
        <v>-5</v>
      </c>
      <c r="L5" s="50"/>
      <c r="M5" s="48"/>
      <c r="N5" s="50">
        <v>-6</v>
      </c>
    </row>
    <row r="6" spans="1:20" s="14" customFormat="1" ht="60" customHeight="1">
      <c r="A6" s="53"/>
      <c r="B6" s="144" t="s">
        <v>63</v>
      </c>
      <c r="C6" s="160"/>
      <c r="D6" s="144" t="s">
        <v>36</v>
      </c>
      <c r="E6" s="144" t="s">
        <v>37</v>
      </c>
      <c r="F6" s="144"/>
      <c r="G6" s="144"/>
      <c r="H6" s="144"/>
      <c r="I6" s="144" t="s">
        <v>38</v>
      </c>
      <c r="J6" s="161"/>
      <c r="K6" s="144" t="s">
        <v>52</v>
      </c>
      <c r="L6" s="144"/>
      <c r="M6" s="162"/>
      <c r="N6" s="144" t="s">
        <v>64</v>
      </c>
    </row>
    <row r="7" spans="1:20" s="14" customFormat="1" ht="21.6">
      <c r="A7" s="163"/>
      <c r="B7" s="164" t="s">
        <v>39</v>
      </c>
      <c r="C7" s="165"/>
      <c r="D7" s="164" t="s">
        <v>51</v>
      </c>
      <c r="E7" s="164" t="s">
        <v>56</v>
      </c>
      <c r="F7" s="158"/>
      <c r="G7" s="158"/>
      <c r="H7" s="158"/>
      <c r="I7" s="158" t="s">
        <v>30</v>
      </c>
      <c r="J7" s="166"/>
      <c r="K7" s="164" t="s">
        <v>53</v>
      </c>
      <c r="L7" s="164"/>
      <c r="M7" s="167"/>
      <c r="N7" s="158" t="s">
        <v>54</v>
      </c>
    </row>
    <row r="8" spans="1:20" s="14" customFormat="1" ht="9" customHeight="1">
      <c r="B8" s="91"/>
      <c r="C8" s="23"/>
      <c r="D8" s="81"/>
      <c r="E8" s="81"/>
      <c r="F8" s="81"/>
      <c r="G8" s="81"/>
      <c r="H8" s="81"/>
      <c r="I8" s="91"/>
      <c r="J8" s="83"/>
      <c r="K8" s="49"/>
      <c r="L8" s="91"/>
      <c r="M8" s="97"/>
      <c r="N8" s="99"/>
    </row>
    <row r="9" spans="1:20" s="13" customFormat="1" ht="15" customHeight="1">
      <c r="A9" s="61" t="s">
        <v>0</v>
      </c>
      <c r="B9" s="64">
        <v>69947309</v>
      </c>
      <c r="C9" s="74"/>
      <c r="D9" s="64">
        <f>'Attach B-Adj to Base GF-'!I9</f>
        <v>2076000</v>
      </c>
      <c r="E9" s="64">
        <f>'Attach C-New GF'!K9</f>
        <v>5576400</v>
      </c>
      <c r="F9" s="64"/>
      <c r="G9" s="64"/>
      <c r="H9" s="64"/>
      <c r="I9" s="64">
        <f>B9+D9+E9</f>
        <v>77599709</v>
      </c>
      <c r="J9" s="84"/>
      <c r="K9" s="64">
        <f>'Attach D-net-tuition-rev'!I9</f>
        <v>58956900</v>
      </c>
      <c r="L9" s="64"/>
      <c r="M9" s="79"/>
      <c r="N9" s="64">
        <f>I9+K9</f>
        <v>136556609</v>
      </c>
      <c r="O9" s="95"/>
      <c r="P9" s="59"/>
      <c r="Q9" s="103"/>
      <c r="R9" s="95"/>
      <c r="S9" s="60"/>
      <c r="T9" s="104"/>
    </row>
    <row r="10" spans="1:20" ht="15" customHeight="1">
      <c r="A10" s="8" t="s">
        <v>1</v>
      </c>
      <c r="B10" s="6">
        <v>76116910</v>
      </c>
      <c r="C10" s="22"/>
      <c r="D10" s="12">
        <f>'Attach B-Adj to Base GF-'!I10</f>
        <v>1852000</v>
      </c>
      <c r="E10" s="12">
        <f>'Attach C-New GF'!K10</f>
        <v>5053800</v>
      </c>
      <c r="F10" s="6"/>
      <c r="G10" s="6"/>
      <c r="H10" s="6"/>
      <c r="I10" s="6">
        <f>B10+D10+E10</f>
        <v>83022710</v>
      </c>
      <c r="J10" s="47"/>
      <c r="K10" s="6">
        <f>'Attach D-net-tuition-rev'!I10</f>
        <v>39141200</v>
      </c>
      <c r="L10" s="6"/>
      <c r="M10" s="48"/>
      <c r="N10" s="6">
        <f>I10+K10</f>
        <v>122163910</v>
      </c>
      <c r="O10" s="95"/>
      <c r="P10" s="59"/>
      <c r="Q10" s="103"/>
      <c r="R10" s="95"/>
      <c r="S10" s="60"/>
      <c r="T10" s="104"/>
    </row>
    <row r="11" spans="1:20" ht="15" customHeight="1">
      <c r="A11" s="44" t="s">
        <v>2</v>
      </c>
      <c r="B11" s="65">
        <v>115826232</v>
      </c>
      <c r="C11" s="75"/>
      <c r="D11" s="65">
        <f>'Attach B-Adj to Base GF-'!I11</f>
        <v>3515000</v>
      </c>
      <c r="E11" s="65">
        <f>'Attach C-New GF'!K11</f>
        <v>7349700</v>
      </c>
      <c r="F11" s="65"/>
      <c r="G11" s="65"/>
      <c r="H11" s="65"/>
      <c r="I11" s="65">
        <f t="shared" ref="I11:I31" si="0">B11+D11+E11</f>
        <v>126690932</v>
      </c>
      <c r="J11" s="47"/>
      <c r="K11" s="65">
        <f>'Attach D-net-tuition-rev'!I11</f>
        <v>104825700</v>
      </c>
      <c r="L11" s="65"/>
      <c r="M11" s="48"/>
      <c r="N11" s="65">
        <f>I11+K11</f>
        <v>231516632</v>
      </c>
      <c r="O11" s="95"/>
      <c r="P11" s="59"/>
      <c r="Q11" s="103"/>
      <c r="R11" s="95"/>
      <c r="S11" s="60"/>
      <c r="T11" s="104"/>
    </row>
    <row r="12" spans="1:20" ht="15" customHeight="1">
      <c r="A12" s="8" t="s">
        <v>3</v>
      </c>
      <c r="B12" s="6">
        <v>86464352</v>
      </c>
      <c r="C12" s="22"/>
      <c r="D12" s="12">
        <f>'Attach B-Adj to Base GF-'!I12</f>
        <v>2464000</v>
      </c>
      <c r="E12" s="12">
        <f>'Attach C-New GF'!K12</f>
        <v>5408500</v>
      </c>
      <c r="F12" s="6"/>
      <c r="G12" s="6"/>
      <c r="H12" s="6"/>
      <c r="I12" s="6">
        <f t="shared" si="0"/>
        <v>94336852</v>
      </c>
      <c r="J12" s="47"/>
      <c r="K12" s="6">
        <f>'Attach D-net-tuition-rev'!I12</f>
        <v>87331400</v>
      </c>
      <c r="L12" s="6"/>
      <c r="M12" s="48"/>
      <c r="N12" s="6">
        <f t="shared" ref="N12:N31" si="1">I12+K12</f>
        <v>181668252</v>
      </c>
      <c r="O12" s="95"/>
      <c r="P12" s="59"/>
      <c r="Q12" s="103"/>
      <c r="R12" s="95"/>
      <c r="S12" s="60"/>
      <c r="T12" s="104"/>
    </row>
    <row r="13" spans="1:20" ht="15" customHeight="1">
      <c r="A13" s="44" t="s">
        <v>4</v>
      </c>
      <c r="B13" s="65">
        <v>94305361</v>
      </c>
      <c r="C13" s="75"/>
      <c r="D13" s="65">
        <f>'Attach B-Adj to Base GF-'!I13</f>
        <v>3411000</v>
      </c>
      <c r="E13" s="65">
        <f>'Attach C-New GF'!K13</f>
        <v>5357200</v>
      </c>
      <c r="F13" s="65"/>
      <c r="G13" s="65"/>
      <c r="H13" s="65"/>
      <c r="I13" s="65">
        <f t="shared" si="0"/>
        <v>103073561</v>
      </c>
      <c r="J13" s="47"/>
      <c r="K13" s="65">
        <f>'Attach D-net-tuition-rev'!I13</f>
        <v>107263600</v>
      </c>
      <c r="L13" s="65"/>
      <c r="M13" s="48"/>
      <c r="N13" s="65">
        <f t="shared" si="1"/>
        <v>210337161</v>
      </c>
      <c r="O13" s="95"/>
      <c r="P13" s="59"/>
      <c r="Q13" s="103"/>
      <c r="R13" s="95"/>
      <c r="S13" s="60"/>
      <c r="T13" s="104"/>
    </row>
    <row r="14" spans="1:20" ht="15" customHeight="1">
      <c r="A14" s="8" t="s">
        <v>5</v>
      </c>
      <c r="B14" s="6">
        <v>149531532</v>
      </c>
      <c r="C14" s="22"/>
      <c r="D14" s="12">
        <f>'Attach B-Adj to Base GF-'!I14</f>
        <v>4078000</v>
      </c>
      <c r="E14" s="12">
        <f>'Attach C-New GF'!K14</f>
        <v>10619900</v>
      </c>
      <c r="F14" s="6"/>
      <c r="G14" s="6"/>
      <c r="H14" s="6"/>
      <c r="I14" s="6">
        <f t="shared" si="0"/>
        <v>164229432</v>
      </c>
      <c r="J14" s="47"/>
      <c r="K14" s="6">
        <f>'Attach D-net-tuition-rev'!I14</f>
        <v>142798500</v>
      </c>
      <c r="L14" s="6"/>
      <c r="M14" s="48"/>
      <c r="N14" s="6">
        <f t="shared" si="1"/>
        <v>307027932</v>
      </c>
      <c r="O14" s="95"/>
      <c r="P14" s="59"/>
      <c r="Q14" s="103"/>
      <c r="R14" s="95"/>
      <c r="S14" s="60"/>
      <c r="T14" s="104"/>
    </row>
    <row r="15" spans="1:20" ht="15" customHeight="1">
      <c r="A15" s="44" t="s">
        <v>6</v>
      </c>
      <c r="B15" s="65">
        <v>183192661</v>
      </c>
      <c r="C15" s="75"/>
      <c r="D15" s="65">
        <f>'Attach B-Adj to Base GF-'!I15</f>
        <v>6082000</v>
      </c>
      <c r="E15" s="65">
        <f>'Attach C-New GF'!K15</f>
        <v>13972900</v>
      </c>
      <c r="F15" s="65"/>
      <c r="G15" s="65"/>
      <c r="H15" s="65"/>
      <c r="I15" s="65">
        <f t="shared" si="0"/>
        <v>203247561</v>
      </c>
      <c r="J15" s="47"/>
      <c r="K15" s="65">
        <f>'Attach D-net-tuition-rev'!I15</f>
        <v>242835000</v>
      </c>
      <c r="L15" s="65"/>
      <c r="M15" s="48"/>
      <c r="N15" s="65">
        <f t="shared" si="1"/>
        <v>446082561</v>
      </c>
      <c r="O15" s="95"/>
      <c r="P15" s="59"/>
      <c r="Q15" s="103"/>
      <c r="R15" s="95"/>
      <c r="S15" s="60"/>
      <c r="T15" s="104"/>
    </row>
    <row r="16" spans="1:20" ht="15" customHeight="1">
      <c r="A16" s="8" t="s">
        <v>7</v>
      </c>
      <c r="B16" s="6">
        <v>78659510</v>
      </c>
      <c r="C16" s="22"/>
      <c r="D16" s="12">
        <f>'Attach B-Adj to Base GF-'!I16</f>
        <v>2320000</v>
      </c>
      <c r="E16" s="12">
        <f>'Attach C-New GF'!K16</f>
        <v>4537700</v>
      </c>
      <c r="F16" s="6"/>
      <c r="G16" s="6"/>
      <c r="H16" s="6"/>
      <c r="I16" s="6">
        <f t="shared" si="0"/>
        <v>85517210</v>
      </c>
      <c r="J16" s="47"/>
      <c r="K16" s="6">
        <f>'Attach D-net-tuition-rev'!I16</f>
        <v>57396500</v>
      </c>
      <c r="L16" s="6"/>
      <c r="M16" s="48"/>
      <c r="N16" s="6">
        <f t="shared" si="1"/>
        <v>142913710</v>
      </c>
      <c r="O16" s="95"/>
      <c r="P16" s="59"/>
      <c r="Q16" s="103"/>
      <c r="R16" s="95"/>
      <c r="S16" s="60"/>
      <c r="T16" s="104"/>
    </row>
    <row r="17" spans="1:20" ht="15" customHeight="1">
      <c r="A17" s="44" t="s">
        <v>8</v>
      </c>
      <c r="B17" s="63">
        <v>197659136</v>
      </c>
      <c r="C17" s="75"/>
      <c r="D17" s="65">
        <f>'Attach B-Adj to Base GF-'!I17</f>
        <v>6719000</v>
      </c>
      <c r="E17" s="65">
        <f>'Attach C-New GF'!K17</f>
        <v>14356200</v>
      </c>
      <c r="F17" s="65"/>
      <c r="G17" s="65"/>
      <c r="H17" s="65"/>
      <c r="I17" s="65">
        <f t="shared" si="0"/>
        <v>218734336</v>
      </c>
      <c r="J17" s="47"/>
      <c r="K17" s="65">
        <f>'Attach D-net-tuition-rev'!I17</f>
        <v>250090100</v>
      </c>
      <c r="L17" s="65"/>
      <c r="M17" s="48"/>
      <c r="N17" s="65">
        <f t="shared" si="1"/>
        <v>468824436</v>
      </c>
      <c r="O17" s="95"/>
      <c r="P17" s="59"/>
      <c r="Q17" s="103"/>
      <c r="R17" s="95"/>
      <c r="S17" s="60"/>
      <c r="T17" s="104"/>
    </row>
    <row r="18" spans="1:20" ht="15" customHeight="1">
      <c r="A18" s="8" t="s">
        <v>9</v>
      </c>
      <c r="B18" s="6">
        <v>144261339</v>
      </c>
      <c r="C18" s="22"/>
      <c r="D18" s="12">
        <f>'Attach B-Adj to Base GF-'!I18</f>
        <v>4082000</v>
      </c>
      <c r="E18" s="12">
        <f>'Attach C-New GF'!K18</f>
        <v>17792200</v>
      </c>
      <c r="F18" s="6"/>
      <c r="G18" s="6"/>
      <c r="H18" s="6"/>
      <c r="I18" s="6">
        <f t="shared" si="0"/>
        <v>166135539</v>
      </c>
      <c r="J18" s="47"/>
      <c r="K18" s="6">
        <f>'Attach D-net-tuition-rev'!I18</f>
        <v>152316000</v>
      </c>
      <c r="L18" s="6"/>
      <c r="M18" s="48"/>
      <c r="N18" s="6">
        <f t="shared" si="1"/>
        <v>318451539</v>
      </c>
      <c r="O18" s="95"/>
      <c r="P18" s="59"/>
      <c r="Q18" s="103"/>
      <c r="R18" s="95"/>
      <c r="S18" s="60"/>
      <c r="T18" s="104"/>
    </row>
    <row r="19" spans="1:20" ht="15" customHeight="1">
      <c r="A19" s="44" t="s">
        <v>34</v>
      </c>
      <c r="B19" s="65">
        <v>31552176</v>
      </c>
      <c r="C19" s="75"/>
      <c r="D19" s="65">
        <f>'Attach B-Adj to Base GF-'!I19</f>
        <v>773000</v>
      </c>
      <c r="E19" s="65">
        <f>'Attach C-New GF'!K19</f>
        <v>2501100</v>
      </c>
      <c r="F19" s="65"/>
      <c r="G19" s="65"/>
      <c r="H19" s="65"/>
      <c r="I19" s="65">
        <f t="shared" si="0"/>
        <v>34826276</v>
      </c>
      <c r="J19" s="47"/>
      <c r="K19" s="65">
        <f>'Attach D-net-tuition-rev'!I19</f>
        <v>11747300</v>
      </c>
      <c r="L19" s="65"/>
      <c r="M19" s="48"/>
      <c r="N19" s="65">
        <f t="shared" si="1"/>
        <v>46573576</v>
      </c>
      <c r="O19" s="95"/>
      <c r="P19" s="59"/>
      <c r="Q19" s="103"/>
      <c r="R19" s="95"/>
      <c r="S19" s="60"/>
      <c r="T19" s="104"/>
    </row>
    <row r="20" spans="1:20" ht="15" customHeight="1">
      <c r="A20" s="14" t="s">
        <v>10</v>
      </c>
      <c r="B20" s="6">
        <v>73335783</v>
      </c>
      <c r="C20" s="22"/>
      <c r="D20" s="12">
        <f>'Attach B-Adj to Base GF-'!I20</f>
        <v>1870000</v>
      </c>
      <c r="E20" s="12">
        <f>'Attach C-New GF'!K20</f>
        <v>4955600</v>
      </c>
      <c r="F20" s="6"/>
      <c r="G20" s="6"/>
      <c r="H20" s="6"/>
      <c r="I20" s="6">
        <f t="shared" si="0"/>
        <v>80161383</v>
      </c>
      <c r="J20" s="47"/>
      <c r="K20" s="6">
        <f>'Attach D-net-tuition-rev'!I20</f>
        <v>39837000</v>
      </c>
      <c r="L20" s="6"/>
      <c r="M20" s="48"/>
      <c r="N20" s="6">
        <f t="shared" si="1"/>
        <v>119998383</v>
      </c>
      <c r="O20" s="95"/>
      <c r="P20" s="59"/>
      <c r="Q20" s="103"/>
      <c r="R20" s="95"/>
      <c r="S20" s="60"/>
      <c r="T20" s="104"/>
    </row>
    <row r="21" spans="1:20" ht="15" customHeight="1">
      <c r="A21" s="44" t="s">
        <v>11</v>
      </c>
      <c r="B21" s="65">
        <v>195574096</v>
      </c>
      <c r="C21" s="75"/>
      <c r="D21" s="65">
        <f>'Attach B-Adj to Base GF-'!I21</f>
        <v>6345000</v>
      </c>
      <c r="E21" s="65">
        <f>'Attach C-New GF'!K21</f>
        <v>15408400</v>
      </c>
      <c r="F21" s="65"/>
      <c r="G21" s="65"/>
      <c r="H21" s="65"/>
      <c r="I21" s="65">
        <f t="shared" si="0"/>
        <v>217327496</v>
      </c>
      <c r="J21" s="47"/>
      <c r="K21" s="65">
        <f>'Attach D-net-tuition-rev'!I21</f>
        <v>238332200</v>
      </c>
      <c r="L21" s="65"/>
      <c r="M21" s="48"/>
      <c r="N21" s="65">
        <f t="shared" si="1"/>
        <v>455659696</v>
      </c>
      <c r="O21" s="95"/>
      <c r="P21" s="59"/>
      <c r="Q21" s="103"/>
      <c r="R21" s="95"/>
      <c r="S21" s="60"/>
      <c r="T21" s="104"/>
    </row>
    <row r="22" spans="1:20" ht="15" customHeight="1">
      <c r="A22" s="8" t="s">
        <v>12</v>
      </c>
      <c r="B22" s="6">
        <v>141255342</v>
      </c>
      <c r="C22" s="22"/>
      <c r="D22" s="12">
        <f>'Attach B-Adj to Base GF-'!I22</f>
        <v>4297000</v>
      </c>
      <c r="E22" s="12">
        <f>'Attach C-New GF'!K22</f>
        <v>11312800</v>
      </c>
      <c r="F22" s="6"/>
      <c r="G22" s="6"/>
      <c r="H22" s="6"/>
      <c r="I22" s="6">
        <f t="shared" si="0"/>
        <v>156865142</v>
      </c>
      <c r="J22" s="47"/>
      <c r="K22" s="6">
        <f>'Attach D-net-tuition-rev'!I22</f>
        <v>151302600</v>
      </c>
      <c r="L22" s="6"/>
      <c r="M22" s="48"/>
      <c r="N22" s="6">
        <f t="shared" si="1"/>
        <v>308167742</v>
      </c>
      <c r="O22" s="95"/>
      <c r="P22" s="59"/>
      <c r="Q22" s="103"/>
      <c r="R22" s="95"/>
      <c r="S22" s="60"/>
      <c r="T22" s="104"/>
    </row>
    <row r="23" spans="1:20" ht="15" customHeight="1">
      <c r="A23" s="44" t="s">
        <v>13</v>
      </c>
      <c r="B23" s="65">
        <v>156939837</v>
      </c>
      <c r="C23" s="76"/>
      <c r="D23" s="65">
        <f>'Attach B-Adj to Base GF-'!I23</f>
        <v>4823000</v>
      </c>
      <c r="E23" s="65">
        <f>'Attach C-New GF'!K23</f>
        <v>9282200</v>
      </c>
      <c r="F23" s="65"/>
      <c r="G23" s="65"/>
      <c r="H23" s="65"/>
      <c r="I23" s="65">
        <f t="shared" si="0"/>
        <v>171045037</v>
      </c>
      <c r="J23" s="47"/>
      <c r="K23" s="65">
        <f>'Attach D-net-tuition-rev'!I23</f>
        <v>178016000</v>
      </c>
      <c r="L23" s="65"/>
      <c r="M23" s="48"/>
      <c r="N23" s="65">
        <f t="shared" si="1"/>
        <v>349061037</v>
      </c>
      <c r="O23" s="95"/>
      <c r="P23" s="59"/>
      <c r="Q23" s="103"/>
      <c r="R23" s="95"/>
      <c r="S23" s="60"/>
      <c r="T23" s="104"/>
    </row>
    <row r="24" spans="1:20" ht="15" customHeight="1">
      <c r="A24" s="8" t="s">
        <v>14</v>
      </c>
      <c r="B24" s="6">
        <v>111594408</v>
      </c>
      <c r="C24" s="22"/>
      <c r="D24" s="12">
        <f>'Attach B-Adj to Base GF-'!I24</f>
        <v>3490000</v>
      </c>
      <c r="E24" s="12">
        <f>'Attach C-New GF'!K24</f>
        <v>8531300</v>
      </c>
      <c r="F24" s="6"/>
      <c r="G24" s="6"/>
      <c r="H24" s="6"/>
      <c r="I24" s="6">
        <f t="shared" si="0"/>
        <v>123615708</v>
      </c>
      <c r="J24" s="47"/>
      <c r="K24" s="6">
        <f>'Attach D-net-tuition-rev'!I24</f>
        <v>126139500</v>
      </c>
      <c r="L24" s="6"/>
      <c r="M24" s="48"/>
      <c r="N24" s="6">
        <f t="shared" si="1"/>
        <v>249755208</v>
      </c>
      <c r="O24" s="95"/>
      <c r="P24" s="59"/>
      <c r="Q24" s="103"/>
      <c r="R24" s="95"/>
      <c r="S24" s="60"/>
      <c r="T24" s="104"/>
    </row>
    <row r="25" spans="1:20" ht="15" customHeight="1">
      <c r="A25" s="44" t="s">
        <v>15</v>
      </c>
      <c r="B25" s="65">
        <v>190147596</v>
      </c>
      <c r="C25" s="75"/>
      <c r="D25" s="65">
        <f>'Attach B-Adj to Base GF-'!I25</f>
        <v>6353000</v>
      </c>
      <c r="E25" s="65">
        <f>'Attach C-New GF'!K25</f>
        <v>10288200</v>
      </c>
      <c r="F25" s="65"/>
      <c r="G25" s="65"/>
      <c r="H25" s="65"/>
      <c r="I25" s="65">
        <f t="shared" si="0"/>
        <v>206788796</v>
      </c>
      <c r="J25" s="47"/>
      <c r="K25" s="65">
        <f>'Attach D-net-tuition-rev'!I25</f>
        <v>244394900</v>
      </c>
      <c r="L25" s="65"/>
      <c r="M25" s="48"/>
      <c r="N25" s="65">
        <f t="shared" si="1"/>
        <v>451183696</v>
      </c>
      <c r="O25" s="95"/>
      <c r="P25" s="59"/>
      <c r="Q25" s="103"/>
      <c r="R25" s="95"/>
      <c r="S25" s="60"/>
      <c r="T25" s="104"/>
    </row>
    <row r="26" spans="1:20" ht="15" customHeight="1">
      <c r="A26" s="8" t="s">
        <v>16</v>
      </c>
      <c r="B26" s="6">
        <v>166298859</v>
      </c>
      <c r="C26" s="22"/>
      <c r="D26" s="12">
        <f>'Attach B-Adj to Base GF-'!I26</f>
        <v>5896000</v>
      </c>
      <c r="E26" s="12">
        <f>'Attach C-New GF'!K26</f>
        <v>8301800</v>
      </c>
      <c r="F26" s="6"/>
      <c r="G26" s="6"/>
      <c r="H26" s="6"/>
      <c r="I26" s="6">
        <f t="shared" si="0"/>
        <v>180496659</v>
      </c>
      <c r="J26" s="47"/>
      <c r="K26" s="6">
        <f>'Attach D-net-tuition-rev'!I26</f>
        <v>204856200</v>
      </c>
      <c r="L26" s="6"/>
      <c r="M26" s="48"/>
      <c r="N26" s="6">
        <f t="shared" si="1"/>
        <v>385352859</v>
      </c>
      <c r="O26" s="95"/>
      <c r="P26" s="59"/>
      <c r="Q26" s="103"/>
      <c r="R26" s="95"/>
      <c r="S26" s="60"/>
      <c r="T26" s="104"/>
    </row>
    <row r="27" spans="1:20" ht="15" customHeight="1">
      <c r="A27" s="44" t="s">
        <v>17</v>
      </c>
      <c r="B27" s="65">
        <v>157204282</v>
      </c>
      <c r="C27" s="75"/>
      <c r="D27" s="65">
        <f>'Attach B-Adj to Base GF-'!I27</f>
        <v>5597000</v>
      </c>
      <c r="E27" s="65">
        <f>'Attach C-New GF'!K27</f>
        <v>8923600</v>
      </c>
      <c r="F27" s="65"/>
      <c r="G27" s="65"/>
      <c r="H27" s="65"/>
      <c r="I27" s="65">
        <f t="shared" si="0"/>
        <v>171724882</v>
      </c>
      <c r="J27" s="47"/>
      <c r="K27" s="65">
        <f>'Attach D-net-tuition-rev'!I27</f>
        <v>231707300</v>
      </c>
      <c r="L27" s="65"/>
      <c r="M27" s="48"/>
      <c r="N27" s="65">
        <f t="shared" si="1"/>
        <v>403432182</v>
      </c>
      <c r="O27" s="95"/>
      <c r="P27" s="59"/>
      <c r="Q27" s="103"/>
      <c r="R27" s="95"/>
      <c r="S27" s="60"/>
      <c r="T27" s="104"/>
    </row>
    <row r="28" spans="1:20" ht="15" customHeight="1">
      <c r="A28" s="8" t="s">
        <v>18</v>
      </c>
      <c r="B28" s="6">
        <v>132894468</v>
      </c>
      <c r="C28" s="22"/>
      <c r="D28" s="12">
        <f>'Attach B-Adj to Base GF-'!I28</f>
        <v>5177000</v>
      </c>
      <c r="E28" s="12">
        <f>'Attach C-New GF'!K28</f>
        <v>8212500</v>
      </c>
      <c r="F28" s="6"/>
      <c r="G28" s="6"/>
      <c r="H28" s="6"/>
      <c r="I28" s="6">
        <f t="shared" si="0"/>
        <v>146283968</v>
      </c>
      <c r="J28" s="47"/>
      <c r="K28" s="6">
        <f>'Attach D-net-tuition-rev'!I28</f>
        <v>200861000</v>
      </c>
      <c r="L28" s="6"/>
      <c r="M28" s="48"/>
      <c r="N28" s="6">
        <f t="shared" si="1"/>
        <v>347144968</v>
      </c>
      <c r="O28" s="95"/>
      <c r="P28" s="59"/>
      <c r="Q28" s="103"/>
      <c r="R28" s="95"/>
      <c r="S28" s="60"/>
      <c r="T28" s="104"/>
    </row>
    <row r="29" spans="1:20" ht="15" customHeight="1">
      <c r="A29" s="44" t="s">
        <v>19</v>
      </c>
      <c r="B29" s="65">
        <v>81836552</v>
      </c>
      <c r="C29" s="75"/>
      <c r="D29" s="65">
        <f>'Attach B-Adj to Base GF-'!I29</f>
        <v>2674000</v>
      </c>
      <c r="E29" s="65">
        <f>'Attach C-New GF'!K29</f>
        <v>5736200</v>
      </c>
      <c r="F29" s="65"/>
      <c r="G29" s="65"/>
      <c r="H29" s="65"/>
      <c r="I29" s="65">
        <f t="shared" si="0"/>
        <v>90246752</v>
      </c>
      <c r="J29" s="47"/>
      <c r="K29" s="65">
        <f>'Attach D-net-tuition-rev'!I29</f>
        <v>85952400</v>
      </c>
      <c r="L29" s="65"/>
      <c r="M29" s="48"/>
      <c r="N29" s="65">
        <f t="shared" si="1"/>
        <v>176199152</v>
      </c>
      <c r="O29" s="95"/>
      <c r="P29" s="59"/>
      <c r="Q29" s="103"/>
      <c r="R29" s="95"/>
      <c r="S29" s="60"/>
      <c r="T29" s="104"/>
    </row>
    <row r="30" spans="1:20" ht="15" customHeight="1">
      <c r="A30" s="8" t="s">
        <v>20</v>
      </c>
      <c r="B30" s="6">
        <v>68002883</v>
      </c>
      <c r="C30" s="22"/>
      <c r="D30" s="12">
        <f>'Attach B-Adj to Base GF-'!I30</f>
        <v>2244000</v>
      </c>
      <c r="E30" s="12">
        <f>'Attach C-New GF'!K30</f>
        <v>4103900</v>
      </c>
      <c r="F30" s="6"/>
      <c r="G30" s="6"/>
      <c r="H30" s="6"/>
      <c r="I30" s="6">
        <f t="shared" si="0"/>
        <v>74350783</v>
      </c>
      <c r="J30" s="47"/>
      <c r="K30" s="6">
        <f>'Attach D-net-tuition-rev'!I30</f>
        <v>55293000</v>
      </c>
      <c r="L30" s="6"/>
      <c r="M30" s="48"/>
      <c r="N30" s="6">
        <f t="shared" si="1"/>
        <v>129643783</v>
      </c>
      <c r="O30" s="95"/>
      <c r="P30" s="59"/>
      <c r="Q30" s="103"/>
      <c r="R30" s="95"/>
      <c r="S30" s="60"/>
      <c r="T30" s="104"/>
    </row>
    <row r="31" spans="1:20" ht="15" customHeight="1">
      <c r="A31" s="44" t="s">
        <v>21</v>
      </c>
      <c r="B31" s="65">
        <v>67600147</v>
      </c>
      <c r="C31" s="75"/>
      <c r="D31" s="65">
        <f>'Attach B-Adj to Base GF-'!I31</f>
        <v>1840000</v>
      </c>
      <c r="E31" s="65">
        <f>'Attach C-New GF'!K31</f>
        <v>4692900</v>
      </c>
      <c r="F31" s="65"/>
      <c r="G31" s="65"/>
      <c r="H31" s="65"/>
      <c r="I31" s="65">
        <f t="shared" si="0"/>
        <v>74133047</v>
      </c>
      <c r="J31" s="47"/>
      <c r="K31" s="65">
        <f>'Attach D-net-tuition-rev'!I31</f>
        <v>56430100</v>
      </c>
      <c r="L31" s="65"/>
      <c r="M31" s="48"/>
      <c r="N31" s="65">
        <f t="shared" si="1"/>
        <v>130563147</v>
      </c>
      <c r="O31" s="95"/>
      <c r="P31" s="59"/>
      <c r="Q31" s="103"/>
      <c r="R31" s="95"/>
      <c r="S31" s="60"/>
      <c r="T31" s="104"/>
    </row>
    <row r="32" spans="1:20" ht="6" customHeight="1">
      <c r="B32" s="53"/>
      <c r="C32" s="26"/>
      <c r="D32" s="25"/>
      <c r="E32" s="25"/>
      <c r="F32" s="53"/>
      <c r="G32" s="53"/>
      <c r="H32" s="6"/>
      <c r="I32" s="53"/>
      <c r="J32" s="85"/>
      <c r="K32" s="53"/>
      <c r="L32" s="53"/>
      <c r="M32" s="48"/>
      <c r="N32" s="12"/>
      <c r="P32" s="59"/>
      <c r="Q32" s="103"/>
      <c r="R32" s="58"/>
    </row>
    <row r="33" spans="1:19" s="13" customFormat="1" ht="15" customHeight="1">
      <c r="A33" s="5" t="s">
        <v>22</v>
      </c>
      <c r="B33" s="36">
        <f t="shared" ref="B33" si="2">SUM(B9:B31)</f>
        <v>2770200771</v>
      </c>
      <c r="C33" s="10"/>
      <c r="D33" s="10">
        <f>SUM(D9:D31)</f>
        <v>87978000</v>
      </c>
      <c r="E33" s="10">
        <f>SUM(E9:E31)</f>
        <v>192275000</v>
      </c>
      <c r="F33" s="38"/>
      <c r="G33" s="38"/>
      <c r="H33" s="36"/>
      <c r="I33" s="38">
        <f>SUM(I9:I31)</f>
        <v>3050453771</v>
      </c>
      <c r="J33" s="86"/>
      <c r="K33" s="38">
        <f>SUM(K9:K31)</f>
        <v>3067824400</v>
      </c>
      <c r="L33" s="38"/>
      <c r="M33" s="88"/>
      <c r="N33" s="5">
        <f>SUM(N9:N31)</f>
        <v>6118278171</v>
      </c>
      <c r="P33" s="59"/>
      <c r="Q33" s="103"/>
      <c r="R33" s="58"/>
    </row>
    <row r="34" spans="1:19" ht="6" customHeight="1">
      <c r="B34" s="6"/>
      <c r="C34" s="27"/>
      <c r="D34" s="28"/>
      <c r="E34" s="28"/>
      <c r="F34" s="54"/>
      <c r="G34" s="54"/>
      <c r="H34" s="6"/>
      <c r="I34" s="54"/>
      <c r="J34" s="87"/>
      <c r="K34" s="54"/>
      <c r="L34" s="54"/>
      <c r="M34" s="48"/>
      <c r="N34" s="12"/>
      <c r="P34" s="59"/>
      <c r="Q34" s="103"/>
    </row>
    <row r="35" spans="1:19" ht="15" customHeight="1">
      <c r="A35" s="8" t="s">
        <v>23</v>
      </c>
      <c r="B35" s="6">
        <v>73889650</v>
      </c>
      <c r="C35" s="24"/>
      <c r="D35" s="12">
        <f>'Attach B-Adj to Base GF-'!I35</f>
        <v>960000</v>
      </c>
      <c r="E35" s="12">
        <f>'Attach C-New GF'!K35</f>
        <v>2295000</v>
      </c>
      <c r="F35" s="6"/>
      <c r="G35" s="6"/>
      <c r="H35" s="6"/>
      <c r="I35" s="6">
        <f>B35+D35+E35</f>
        <v>77144650</v>
      </c>
      <c r="J35" s="47"/>
      <c r="M35" s="48"/>
      <c r="N35" s="6">
        <f t="shared" ref="N35:N39" si="3">I35+K35</f>
        <v>77144650</v>
      </c>
      <c r="O35" s="95"/>
      <c r="P35" s="59"/>
      <c r="Q35" s="103"/>
      <c r="S35" s="13"/>
    </row>
    <row r="36" spans="1:19" ht="15.6" customHeight="1">
      <c r="A36" s="44" t="s">
        <v>29</v>
      </c>
      <c r="B36" s="65">
        <v>82654603</v>
      </c>
      <c r="C36" s="76"/>
      <c r="D36" s="65">
        <f>'Attach B-Adj to Base GF-'!I36</f>
        <v>-6896000</v>
      </c>
      <c r="E36" s="65"/>
      <c r="F36" s="76"/>
      <c r="G36" s="65"/>
      <c r="H36" s="65"/>
      <c r="I36" s="65">
        <f>B36+D36+E36</f>
        <v>75758603</v>
      </c>
      <c r="J36" s="47"/>
      <c r="K36" s="65">
        <f>'Attach D-net-tuition-rev'!I35</f>
        <v>2948000</v>
      </c>
      <c r="L36" s="64"/>
      <c r="M36" s="48"/>
      <c r="N36" s="65">
        <f t="shared" si="3"/>
        <v>78706603</v>
      </c>
      <c r="O36" s="95"/>
      <c r="P36" s="59"/>
      <c r="Q36" s="103"/>
    </row>
    <row r="37" spans="1:19" ht="15" customHeight="1">
      <c r="A37" s="8" t="s">
        <v>28</v>
      </c>
      <c r="B37" s="6">
        <v>4225300</v>
      </c>
      <c r="C37" s="24"/>
      <c r="D37" s="12">
        <f>'Attach B-Adj to Base GF-'!I37</f>
        <v>-2000</v>
      </c>
      <c r="E37" s="12">
        <f>'Attach C-New GF'!K37</f>
        <v>258000</v>
      </c>
      <c r="F37" s="6"/>
      <c r="G37" s="6"/>
      <c r="H37" s="6"/>
      <c r="I37" s="6">
        <f t="shared" ref="I37:I38" si="4">B37+D37+E37</f>
        <v>4481300</v>
      </c>
      <c r="J37" s="47"/>
      <c r="K37" s="6"/>
      <c r="L37" s="46"/>
      <c r="M37" s="48"/>
      <c r="N37" s="6">
        <f t="shared" si="3"/>
        <v>4481300</v>
      </c>
      <c r="O37" s="95"/>
      <c r="P37" s="59"/>
      <c r="Q37" s="103"/>
    </row>
    <row r="38" spans="1:19" ht="15" customHeight="1">
      <c r="A38" s="44" t="s">
        <v>24</v>
      </c>
      <c r="B38" s="65">
        <v>34800</v>
      </c>
      <c r="C38" s="75"/>
      <c r="D38" s="65"/>
      <c r="E38" s="65"/>
      <c r="F38" s="65"/>
      <c r="G38" s="65"/>
      <c r="H38" s="65"/>
      <c r="I38" s="65">
        <f t="shared" si="4"/>
        <v>34800</v>
      </c>
      <c r="J38" s="47"/>
      <c r="K38" s="65">
        <f>'Attach D-net-tuition-rev'!I36</f>
        <v>639300</v>
      </c>
      <c r="L38" s="64"/>
      <c r="M38" s="48"/>
      <c r="N38" s="65">
        <f t="shared" si="3"/>
        <v>674100</v>
      </c>
      <c r="O38" s="95"/>
      <c r="P38" s="59"/>
      <c r="Q38" s="103"/>
    </row>
    <row r="39" spans="1:19" ht="15" customHeight="1">
      <c r="A39" s="8" t="s">
        <v>72</v>
      </c>
      <c r="B39" s="6">
        <f>107679876+351879000</f>
        <v>459558876</v>
      </c>
      <c r="C39" s="22"/>
      <c r="D39" s="12">
        <f>'Attach B-Adj to Base GF-'!I39</f>
        <v>-42730000</v>
      </c>
      <c r="E39" s="12">
        <f>'Attach C-New GF'!K38</f>
        <v>2441000</v>
      </c>
      <c r="F39" s="55"/>
      <c r="G39" s="6"/>
      <c r="H39" s="6"/>
      <c r="I39" s="6">
        <f>B39+D39+E39</f>
        <v>419269876</v>
      </c>
      <c r="J39" s="47"/>
      <c r="K39" s="46"/>
      <c r="L39" s="46"/>
      <c r="M39" s="48"/>
      <c r="N39" s="6">
        <f t="shared" si="3"/>
        <v>419269876</v>
      </c>
      <c r="O39" s="120"/>
      <c r="P39" s="59"/>
      <c r="Q39" s="103"/>
    </row>
    <row r="40" spans="1:19" ht="8.4" customHeight="1">
      <c r="B40" s="12"/>
      <c r="C40" s="26"/>
      <c r="D40" s="25"/>
      <c r="E40" s="25"/>
      <c r="F40" s="53"/>
      <c r="G40" s="53"/>
      <c r="H40" s="53"/>
      <c r="I40" s="6"/>
      <c r="J40" s="47"/>
      <c r="K40" s="6"/>
      <c r="L40" s="6"/>
      <c r="M40" s="48"/>
      <c r="N40" s="25"/>
      <c r="Q40" s="103"/>
    </row>
    <row r="41" spans="1:19" s="13" customFormat="1" ht="15" customHeight="1" thickBot="1">
      <c r="A41" s="67" t="s">
        <v>25</v>
      </c>
      <c r="B41" s="67">
        <f>SUM(B33:B39)</f>
        <v>3390564000</v>
      </c>
      <c r="C41" s="77"/>
      <c r="D41" s="78">
        <f>SUM(D33:D39)</f>
        <v>39310000</v>
      </c>
      <c r="E41" s="78">
        <f>SUM(E33:E39)</f>
        <v>197269000</v>
      </c>
      <c r="F41" s="78"/>
      <c r="G41" s="78"/>
      <c r="H41" s="78"/>
      <c r="I41" s="67">
        <f>SUM(I33:I39)</f>
        <v>3627143000</v>
      </c>
      <c r="J41" s="80"/>
      <c r="K41" s="67">
        <f>SUM(K33:K39)</f>
        <v>3071411700</v>
      </c>
      <c r="L41" s="67"/>
      <c r="M41" s="89"/>
      <c r="N41" s="67">
        <f>SUM(N33:N39)</f>
        <v>6698554700</v>
      </c>
      <c r="O41" s="102"/>
      <c r="P41" s="119"/>
      <c r="Q41" s="103"/>
    </row>
    <row r="42" spans="1:19" ht="12" customHeight="1"/>
    <row r="43" spans="1:19" ht="15" customHeight="1">
      <c r="A43" s="178" t="s">
        <v>71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9" ht="12" customHeight="1">
      <c r="A44" s="39"/>
      <c r="B44" s="39"/>
      <c r="C44" s="39"/>
      <c r="D44" s="39"/>
      <c r="E44" s="39"/>
      <c r="F44" s="56"/>
      <c r="G44" s="56"/>
      <c r="H44" s="56"/>
      <c r="I44" s="56"/>
      <c r="J44" s="56"/>
      <c r="K44" s="56"/>
      <c r="L44" s="56"/>
      <c r="M44" s="56"/>
      <c r="N44" s="39"/>
      <c r="P44" s="13"/>
    </row>
    <row r="45" spans="1:19">
      <c r="I45" s="6"/>
      <c r="J45" s="6"/>
      <c r="K45" s="6"/>
      <c r="L45" s="6"/>
      <c r="M45" s="6"/>
      <c r="N45" s="12"/>
    </row>
    <row r="46" spans="1:19">
      <c r="I46" s="6"/>
      <c r="J46" s="6"/>
      <c r="K46" s="6"/>
      <c r="L46" s="6"/>
      <c r="M46" s="6"/>
      <c r="N46" s="12"/>
    </row>
    <row r="47" spans="1:19">
      <c r="I47" s="6"/>
      <c r="J47" s="6"/>
      <c r="K47" s="6"/>
      <c r="L47" s="6"/>
      <c r="M47" s="6"/>
      <c r="N47" s="12"/>
    </row>
  </sheetData>
  <mergeCells count="1">
    <mergeCell ref="A43:N43"/>
  </mergeCells>
  <printOptions horizontalCentered="1"/>
  <pageMargins left="0.7" right="0.7" top="0.5" bottom="0.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I31" sqref="I31"/>
    </sheetView>
  </sheetViews>
  <sheetFormatPr defaultColWidth="8.88671875" defaultRowHeight="14.4"/>
  <cols>
    <col min="1" max="1" width="32.6640625" style="8" customWidth="1"/>
    <col min="2" max="2" width="1.5546875" style="8" customWidth="1"/>
    <col min="3" max="3" width="14.5546875" style="11" customWidth="1"/>
    <col min="4" max="4" width="1.33203125" style="11" customWidth="1"/>
    <col min="5" max="5" width="14.5546875" style="8" customWidth="1"/>
    <col min="6" max="6" width="1.44140625" style="8" customWidth="1"/>
    <col min="7" max="7" width="13.33203125" style="8" customWidth="1"/>
    <col min="8" max="8" width="1.33203125" style="8" customWidth="1"/>
    <col min="9" max="9" width="16" style="8" customWidth="1"/>
    <col min="10" max="10" width="16.6640625" style="12" customWidth="1"/>
    <col min="11" max="11" width="8.88671875" style="8"/>
    <col min="12" max="12" width="11" style="8" bestFit="1" customWidth="1"/>
    <col min="13" max="16384" width="8.88671875" style="8"/>
  </cols>
  <sheetData>
    <row r="1" spans="1:18" ht="18">
      <c r="A1" s="2" t="s">
        <v>40</v>
      </c>
      <c r="B1" s="2"/>
      <c r="J1" s="6"/>
      <c r="K1" s="14"/>
      <c r="L1" s="14"/>
      <c r="M1" s="14"/>
      <c r="N1" s="14"/>
      <c r="O1" s="14"/>
      <c r="P1" s="14"/>
      <c r="Q1" s="14"/>
      <c r="R1" s="14"/>
    </row>
    <row r="2" spans="1:18" ht="18" customHeight="1">
      <c r="A2" s="4" t="s">
        <v>35</v>
      </c>
      <c r="B2" s="2"/>
    </row>
    <row r="3" spans="1:18" ht="8.4" customHeight="1">
      <c r="A3" s="4"/>
      <c r="B3" s="2"/>
    </row>
    <row r="4" spans="1:18" ht="8.4" customHeight="1">
      <c r="A4" s="2"/>
      <c r="B4" s="2"/>
    </row>
    <row r="5" spans="1:18">
      <c r="C5" s="11">
        <v>-1</v>
      </c>
      <c r="E5" s="11">
        <v>-2</v>
      </c>
      <c r="F5" s="11"/>
      <c r="G5" s="11">
        <v>-3</v>
      </c>
      <c r="H5" s="11"/>
      <c r="I5" s="11">
        <v>-4</v>
      </c>
    </row>
    <row r="6" spans="1:18" ht="60" customHeight="1">
      <c r="A6" s="154"/>
      <c r="C6" s="159" t="s">
        <v>41</v>
      </c>
      <c r="D6" s="159"/>
      <c r="E6" s="144" t="s">
        <v>82</v>
      </c>
      <c r="F6" s="144"/>
      <c r="G6" s="144" t="s">
        <v>83</v>
      </c>
      <c r="H6" s="11"/>
      <c r="I6" s="159" t="s">
        <v>42</v>
      </c>
    </row>
    <row r="7" spans="1:18">
      <c r="A7" s="155"/>
      <c r="B7" s="155"/>
      <c r="C7" s="156"/>
      <c r="D7" s="156"/>
      <c r="E7" s="157"/>
      <c r="F7" s="157"/>
      <c r="G7" s="157"/>
      <c r="H7" s="157"/>
      <c r="I7" s="158" t="s">
        <v>46</v>
      </c>
    </row>
    <row r="8" spans="1:18" ht="6" customHeight="1">
      <c r="A8" s="7"/>
      <c r="B8" s="7"/>
      <c r="C8" s="9"/>
      <c r="D8" s="9"/>
      <c r="E8" s="9"/>
      <c r="F8" s="9"/>
      <c r="G8" s="9"/>
      <c r="H8" s="9"/>
      <c r="I8" s="9"/>
    </row>
    <row r="9" spans="1:18" ht="15" customHeight="1">
      <c r="A9" s="44" t="s">
        <v>0</v>
      </c>
      <c r="B9" s="44"/>
      <c r="C9" s="72">
        <v>785000</v>
      </c>
      <c r="D9" s="72"/>
      <c r="E9" s="72">
        <v>1291000</v>
      </c>
      <c r="F9" s="72"/>
      <c r="G9" s="44"/>
      <c r="H9" s="72"/>
      <c r="I9" s="72">
        <f>SUM(C9:H9)</f>
        <v>2076000</v>
      </c>
      <c r="J9" s="107"/>
      <c r="K9" s="107"/>
      <c r="L9" s="13"/>
    </row>
    <row r="10" spans="1:18" ht="15" customHeight="1">
      <c r="A10" s="8" t="s">
        <v>1</v>
      </c>
      <c r="C10" s="18">
        <v>715000</v>
      </c>
      <c r="D10" s="18"/>
      <c r="E10" s="18">
        <v>1137000</v>
      </c>
      <c r="F10" s="18"/>
      <c r="G10" s="18"/>
      <c r="H10" s="18"/>
      <c r="I10" s="18">
        <f t="shared" ref="I10:I31" si="0">SUM(C10:H10)</f>
        <v>1852000</v>
      </c>
    </row>
    <row r="11" spans="1:18" ht="15" customHeight="1">
      <c r="A11" s="44" t="s">
        <v>2</v>
      </c>
      <c r="B11" s="44"/>
      <c r="C11" s="71">
        <v>1507000</v>
      </c>
      <c r="D11" s="71"/>
      <c r="E11" s="71">
        <v>2008000</v>
      </c>
      <c r="F11" s="71"/>
      <c r="G11" s="71"/>
      <c r="H11" s="71"/>
      <c r="I11" s="71">
        <f t="shared" si="0"/>
        <v>3515000</v>
      </c>
    </row>
    <row r="12" spans="1:18" ht="15" customHeight="1">
      <c r="A12" s="8" t="s">
        <v>3</v>
      </c>
      <c r="C12" s="18">
        <v>997000</v>
      </c>
      <c r="D12" s="18"/>
      <c r="E12" s="18">
        <v>1467000</v>
      </c>
      <c r="F12" s="18"/>
      <c r="G12" s="18"/>
      <c r="H12" s="18"/>
      <c r="I12" s="18">
        <f t="shared" si="0"/>
        <v>2464000</v>
      </c>
    </row>
    <row r="13" spans="1:18" ht="15" customHeight="1">
      <c r="A13" s="44" t="s">
        <v>4</v>
      </c>
      <c r="B13" s="44"/>
      <c r="C13" s="71">
        <v>1339000</v>
      </c>
      <c r="D13" s="71"/>
      <c r="E13" s="71">
        <v>2072000</v>
      </c>
      <c r="F13" s="71"/>
      <c r="G13" s="71"/>
      <c r="H13" s="71"/>
      <c r="I13" s="71">
        <f t="shared" si="0"/>
        <v>3411000</v>
      </c>
    </row>
    <row r="14" spans="1:18" ht="15" customHeight="1">
      <c r="A14" s="8" t="s">
        <v>5</v>
      </c>
      <c r="C14" s="18">
        <v>1777000</v>
      </c>
      <c r="D14" s="18"/>
      <c r="E14" s="18">
        <v>2301000</v>
      </c>
      <c r="F14" s="18"/>
      <c r="G14" s="18"/>
      <c r="H14" s="18"/>
      <c r="I14" s="18">
        <f t="shared" si="0"/>
        <v>4078000</v>
      </c>
    </row>
    <row r="15" spans="1:18" ht="15" customHeight="1">
      <c r="A15" s="44" t="s">
        <v>6</v>
      </c>
      <c r="B15" s="44"/>
      <c r="C15" s="71">
        <v>2759000</v>
      </c>
      <c r="D15" s="71"/>
      <c r="E15" s="71">
        <v>3323000</v>
      </c>
      <c r="F15" s="71"/>
      <c r="G15" s="71"/>
      <c r="H15" s="71"/>
      <c r="I15" s="71">
        <f t="shared" si="0"/>
        <v>6082000</v>
      </c>
    </row>
    <row r="16" spans="1:18" ht="15" customHeight="1">
      <c r="A16" s="8" t="s">
        <v>7</v>
      </c>
      <c r="C16" s="18">
        <v>1001000</v>
      </c>
      <c r="D16" s="18"/>
      <c r="E16" s="18">
        <v>1319000</v>
      </c>
      <c r="F16" s="18"/>
      <c r="G16" s="18"/>
      <c r="H16" s="18"/>
      <c r="I16" s="18">
        <f t="shared" si="0"/>
        <v>2320000</v>
      </c>
    </row>
    <row r="17" spans="1:9" ht="15" customHeight="1">
      <c r="A17" s="44" t="s">
        <v>8</v>
      </c>
      <c r="B17" s="44"/>
      <c r="C17" s="71">
        <v>2943000</v>
      </c>
      <c r="D17" s="71"/>
      <c r="E17" s="71">
        <v>3776000</v>
      </c>
      <c r="F17" s="71"/>
      <c r="G17" s="71"/>
      <c r="H17" s="72"/>
      <c r="I17" s="71">
        <f t="shared" si="0"/>
        <v>6719000</v>
      </c>
    </row>
    <row r="18" spans="1:9" ht="15" customHeight="1">
      <c r="A18" s="8" t="s">
        <v>9</v>
      </c>
      <c r="C18" s="18">
        <v>1710000</v>
      </c>
      <c r="D18" s="18"/>
      <c r="E18" s="18">
        <v>2372000</v>
      </c>
      <c r="F18" s="18"/>
      <c r="G18" s="18"/>
      <c r="H18" s="18"/>
      <c r="I18" s="18">
        <f t="shared" si="0"/>
        <v>4082000</v>
      </c>
    </row>
    <row r="19" spans="1:9" ht="15" customHeight="1">
      <c r="A19" s="44" t="s">
        <v>34</v>
      </c>
      <c r="B19" s="44"/>
      <c r="C19" s="71">
        <v>272000</v>
      </c>
      <c r="D19" s="71"/>
      <c r="E19" s="71">
        <v>501000</v>
      </c>
      <c r="F19" s="71"/>
      <c r="G19" s="71"/>
      <c r="H19" s="71"/>
      <c r="I19" s="71">
        <f t="shared" si="0"/>
        <v>773000</v>
      </c>
    </row>
    <row r="20" spans="1:9" ht="15" customHeight="1">
      <c r="A20" s="8" t="s">
        <v>10</v>
      </c>
      <c r="C20" s="18">
        <v>690000</v>
      </c>
      <c r="D20" s="18"/>
      <c r="E20" s="18">
        <v>1180000</v>
      </c>
      <c r="F20" s="18"/>
      <c r="G20" s="18"/>
      <c r="H20" s="18"/>
      <c r="I20" s="18">
        <f t="shared" si="0"/>
        <v>1870000</v>
      </c>
    </row>
    <row r="21" spans="1:9" ht="15" customHeight="1">
      <c r="A21" s="44" t="s">
        <v>11</v>
      </c>
      <c r="B21" s="44"/>
      <c r="C21" s="71">
        <v>2873000</v>
      </c>
      <c r="D21" s="71"/>
      <c r="E21" s="71">
        <v>3472000</v>
      </c>
      <c r="F21" s="71"/>
      <c r="G21" s="71"/>
      <c r="H21" s="71"/>
      <c r="I21" s="71">
        <f t="shared" si="0"/>
        <v>6345000</v>
      </c>
    </row>
    <row r="22" spans="1:9" ht="15" customHeight="1">
      <c r="A22" s="8" t="s">
        <v>12</v>
      </c>
      <c r="C22" s="18">
        <v>1858000</v>
      </c>
      <c r="D22" s="18"/>
      <c r="E22" s="18">
        <v>2439000</v>
      </c>
      <c r="F22" s="18"/>
      <c r="G22" s="18"/>
      <c r="H22" s="18"/>
      <c r="I22" s="18">
        <f t="shared" si="0"/>
        <v>4297000</v>
      </c>
    </row>
    <row r="23" spans="1:9" ht="15" customHeight="1">
      <c r="A23" s="44" t="s">
        <v>13</v>
      </c>
      <c r="B23" s="44"/>
      <c r="C23" s="71">
        <v>2127000</v>
      </c>
      <c r="D23" s="71"/>
      <c r="E23" s="71">
        <v>2649000</v>
      </c>
      <c r="F23" s="70"/>
      <c r="G23" s="71">
        <v>47000</v>
      </c>
      <c r="H23" s="71"/>
      <c r="I23" s="71">
        <f t="shared" si="0"/>
        <v>4823000</v>
      </c>
    </row>
    <row r="24" spans="1:9" ht="15" customHeight="1">
      <c r="A24" s="8" t="s">
        <v>14</v>
      </c>
      <c r="C24" s="18">
        <v>1532000</v>
      </c>
      <c r="D24" s="18"/>
      <c r="E24" s="18">
        <v>1958000</v>
      </c>
      <c r="F24" s="18"/>
      <c r="G24" s="18"/>
      <c r="H24" s="18"/>
      <c r="I24" s="18">
        <f t="shared" si="0"/>
        <v>3490000</v>
      </c>
    </row>
    <row r="25" spans="1:9" ht="15" customHeight="1">
      <c r="A25" s="44" t="s">
        <v>15</v>
      </c>
      <c r="B25" s="44"/>
      <c r="C25" s="71">
        <v>2897000</v>
      </c>
      <c r="D25" s="71"/>
      <c r="E25" s="71">
        <v>3456000</v>
      </c>
      <c r="F25" s="71"/>
      <c r="G25" s="71"/>
      <c r="H25" s="71"/>
      <c r="I25" s="71">
        <f t="shared" si="0"/>
        <v>6353000</v>
      </c>
    </row>
    <row r="26" spans="1:9" ht="15" customHeight="1">
      <c r="A26" s="8" t="s">
        <v>16</v>
      </c>
      <c r="C26" s="18">
        <v>2779000</v>
      </c>
      <c r="D26" s="18"/>
      <c r="E26" s="18">
        <v>3117000</v>
      </c>
      <c r="F26" s="18"/>
      <c r="G26" s="18"/>
      <c r="H26" s="18"/>
      <c r="I26" s="18">
        <f t="shared" si="0"/>
        <v>5896000</v>
      </c>
    </row>
    <row r="27" spans="1:9" ht="15" customHeight="1">
      <c r="A27" s="44" t="s">
        <v>17</v>
      </c>
      <c r="B27" s="44"/>
      <c r="C27" s="71">
        <v>2627000</v>
      </c>
      <c r="D27" s="71"/>
      <c r="E27" s="71">
        <v>2970000</v>
      </c>
      <c r="F27" s="71"/>
      <c r="G27" s="71"/>
      <c r="H27" s="71"/>
      <c r="I27" s="71">
        <f t="shared" si="0"/>
        <v>5597000</v>
      </c>
    </row>
    <row r="28" spans="1:9" ht="15" customHeight="1">
      <c r="A28" s="8" t="s">
        <v>18</v>
      </c>
      <c r="C28" s="18">
        <v>2349000</v>
      </c>
      <c r="D28" s="18"/>
      <c r="E28" s="18">
        <v>2828000</v>
      </c>
      <c r="F28" s="18"/>
      <c r="G28" s="18"/>
      <c r="H28" s="18"/>
      <c r="I28" s="18">
        <f t="shared" si="0"/>
        <v>5177000</v>
      </c>
    </row>
    <row r="29" spans="1:9" ht="15" customHeight="1">
      <c r="A29" s="44" t="s">
        <v>19</v>
      </c>
      <c r="B29" s="44"/>
      <c r="C29" s="71">
        <v>1066000</v>
      </c>
      <c r="D29" s="71"/>
      <c r="E29" s="71">
        <v>1608000</v>
      </c>
      <c r="F29" s="71"/>
      <c r="G29" s="71"/>
      <c r="H29" s="71"/>
      <c r="I29" s="71">
        <f t="shared" si="0"/>
        <v>2674000</v>
      </c>
    </row>
    <row r="30" spans="1:9" ht="15" customHeight="1">
      <c r="A30" s="8" t="s">
        <v>20</v>
      </c>
      <c r="C30" s="18">
        <v>1048000</v>
      </c>
      <c r="D30" s="18"/>
      <c r="E30" s="18">
        <v>1196000</v>
      </c>
      <c r="F30" s="18"/>
      <c r="G30" s="18"/>
      <c r="H30" s="18"/>
      <c r="I30" s="18">
        <f t="shared" si="0"/>
        <v>2244000</v>
      </c>
    </row>
    <row r="31" spans="1:9" ht="15" customHeight="1">
      <c r="A31" s="44" t="s">
        <v>21</v>
      </c>
      <c r="B31" s="44"/>
      <c r="C31" s="71">
        <v>815000</v>
      </c>
      <c r="D31" s="71"/>
      <c r="E31" s="71">
        <v>1025000</v>
      </c>
      <c r="F31" s="71"/>
      <c r="G31" s="71"/>
      <c r="H31" s="71"/>
      <c r="I31" s="71">
        <f t="shared" si="0"/>
        <v>1840000</v>
      </c>
    </row>
    <row r="32" spans="1:9" ht="6" customHeight="1">
      <c r="C32" s="18"/>
      <c r="D32" s="18"/>
      <c r="E32" s="18"/>
      <c r="F32" s="18"/>
      <c r="G32" s="18"/>
      <c r="H32" s="18"/>
      <c r="I32" s="18"/>
    </row>
    <row r="33" spans="1:10" ht="15" customHeight="1">
      <c r="A33" s="3" t="s">
        <v>22</v>
      </c>
      <c r="B33" s="3"/>
      <c r="C33" s="19">
        <f>SUM(C9:C31)</f>
        <v>38466000</v>
      </c>
      <c r="D33" s="19"/>
      <c r="E33" s="19">
        <f>SUM(E9:E31)</f>
        <v>49465000</v>
      </c>
      <c r="F33" s="19"/>
      <c r="G33" s="19">
        <f>SUM(G9:G31)</f>
        <v>47000</v>
      </c>
      <c r="H33" s="19"/>
      <c r="I33" s="19">
        <f>SUM(I9:I31)</f>
        <v>87978000</v>
      </c>
    </row>
    <row r="34" spans="1:10" ht="6" customHeight="1">
      <c r="C34" s="18"/>
      <c r="D34" s="18"/>
      <c r="E34" s="18"/>
      <c r="F34" s="18"/>
      <c r="G34" s="18"/>
      <c r="H34" s="18"/>
      <c r="I34" s="18"/>
    </row>
    <row r="35" spans="1:10" ht="15" customHeight="1">
      <c r="A35" s="44" t="s">
        <v>23</v>
      </c>
      <c r="B35" s="44"/>
      <c r="C35" s="71">
        <v>827000</v>
      </c>
      <c r="D35" s="71"/>
      <c r="E35" s="71">
        <v>1754000</v>
      </c>
      <c r="F35" s="71"/>
      <c r="G35" s="105">
        <f>1283000-2904000</f>
        <v>-1621000</v>
      </c>
      <c r="H35" s="71"/>
      <c r="I35" s="71">
        <f>SUM(C35:H35)</f>
        <v>960000</v>
      </c>
    </row>
    <row r="36" spans="1:10" ht="15" customHeight="1">
      <c r="A36" s="8" t="s">
        <v>29</v>
      </c>
      <c r="C36" s="18"/>
      <c r="D36" s="18"/>
      <c r="G36" s="14">
        <f>-10000000+200000+2904000</f>
        <v>-6896000</v>
      </c>
      <c r="I36" s="18">
        <f>SUM(C36:H36)</f>
        <v>-6896000</v>
      </c>
    </row>
    <row r="37" spans="1:10" ht="17.25" customHeight="1">
      <c r="A37" s="44" t="s">
        <v>28</v>
      </c>
      <c r="B37" s="44"/>
      <c r="C37" s="71">
        <v>17000</v>
      </c>
      <c r="D37" s="71"/>
      <c r="E37" s="71">
        <v>28000</v>
      </c>
      <c r="F37" s="71"/>
      <c r="G37" s="71">
        <f>-47000</f>
        <v>-47000</v>
      </c>
      <c r="H37" s="71"/>
      <c r="I37" s="71">
        <f>SUM(C37:H37)</f>
        <v>-2000</v>
      </c>
    </row>
    <row r="38" spans="1:10" s="14" customFormat="1" ht="3" customHeight="1">
      <c r="C38" s="98"/>
      <c r="D38" s="98"/>
      <c r="E38" s="98"/>
      <c r="F38" s="98"/>
      <c r="G38" s="98"/>
      <c r="H38" s="98"/>
      <c r="I38" s="98"/>
      <c r="J38" s="6"/>
    </row>
    <row r="39" spans="1:10" ht="15" customHeight="1">
      <c r="A39" s="8" t="s">
        <v>70</v>
      </c>
      <c r="C39" s="18"/>
      <c r="D39" s="18"/>
      <c r="E39" s="18">
        <f>-51247000</f>
        <v>-51247000</v>
      </c>
      <c r="F39" s="18"/>
      <c r="G39" s="121">
        <f>10000000-1483000</f>
        <v>8517000</v>
      </c>
      <c r="I39" s="18">
        <f>SUM(C39:H39)</f>
        <v>-42730000</v>
      </c>
    </row>
    <row r="40" spans="1:10" ht="9" customHeight="1">
      <c r="C40" s="18"/>
      <c r="D40" s="18"/>
      <c r="E40" s="18"/>
      <c r="F40" s="18"/>
      <c r="G40" s="18"/>
      <c r="H40" s="18"/>
      <c r="I40" s="18"/>
    </row>
    <row r="41" spans="1:10" ht="15" customHeight="1" thickBot="1">
      <c r="A41" s="67" t="s">
        <v>25</v>
      </c>
      <c r="B41" s="68"/>
      <c r="C41" s="73">
        <f>SUM(C33:C39)</f>
        <v>39310000</v>
      </c>
      <c r="D41" s="73"/>
      <c r="E41" s="73">
        <f>SUM(E33:E39)</f>
        <v>0</v>
      </c>
      <c r="F41" s="73"/>
      <c r="G41" s="73">
        <f>SUM(G33:G39)</f>
        <v>0</v>
      </c>
      <c r="H41" s="73"/>
      <c r="I41" s="73">
        <f>SUM(I33:I40)</f>
        <v>39310000</v>
      </c>
    </row>
    <row r="42" spans="1:10" ht="12" customHeight="1">
      <c r="B42" s="21"/>
    </row>
  </sheetData>
  <printOptions horizontalCentered="1"/>
  <pageMargins left="0.7" right="0.7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zoomScaleNormal="100" workbookViewId="0">
      <selection activeCell="Q13" sqref="Q13"/>
    </sheetView>
  </sheetViews>
  <sheetFormatPr defaultColWidth="8.88671875" defaultRowHeight="14.4"/>
  <cols>
    <col min="1" max="1" width="34.5546875" style="14" customWidth="1"/>
    <col min="2" max="2" width="11.6640625" style="14" bestFit="1" customWidth="1"/>
    <col min="3" max="3" width="13" style="14" customWidth="1"/>
    <col min="4" max="4" width="2.109375" style="14" bestFit="1" customWidth="1"/>
    <col min="5" max="5" width="15.109375" style="14" customWidth="1"/>
    <col min="6" max="6" width="1.88671875" style="14" customWidth="1"/>
    <col min="7" max="7" width="14.6640625" style="14" bestFit="1" customWidth="1"/>
    <col min="8" max="8" width="1.33203125" style="14" customWidth="1"/>
    <col min="9" max="9" width="13.5546875" style="14" customWidth="1"/>
    <col min="10" max="10" width="1.33203125" style="14" customWidth="1"/>
    <col min="11" max="11" width="15" style="14" bestFit="1" customWidth="1"/>
    <col min="12" max="12" width="10.44140625" style="14" bestFit="1" customWidth="1"/>
    <col min="13" max="13" width="13.33203125" style="14" bestFit="1" customWidth="1"/>
    <col min="14" max="16384" width="8.88671875" style="14"/>
  </cols>
  <sheetData>
    <row r="1" spans="1:13" ht="18">
      <c r="A1" s="30" t="s">
        <v>55</v>
      </c>
      <c r="C1" s="45"/>
      <c r="E1" s="6"/>
      <c r="F1" s="6"/>
      <c r="G1" s="6"/>
      <c r="H1" s="6"/>
      <c r="I1" s="6"/>
      <c r="J1" s="6"/>
      <c r="K1" s="6"/>
    </row>
    <row r="2" spans="1:13" ht="18">
      <c r="A2" s="30" t="s">
        <v>35</v>
      </c>
      <c r="E2" s="6"/>
      <c r="F2" s="6"/>
      <c r="G2" s="46"/>
      <c r="H2" s="46"/>
      <c r="I2" s="6"/>
      <c r="J2" s="6"/>
      <c r="K2" s="6"/>
    </row>
    <row r="3" spans="1:13" ht="6" customHeight="1">
      <c r="A3" s="30"/>
      <c r="E3" s="6"/>
      <c r="F3" s="6"/>
      <c r="G3" s="46"/>
      <c r="H3" s="46"/>
      <c r="I3" s="6"/>
      <c r="J3" s="6"/>
      <c r="K3" s="6"/>
    </row>
    <row r="4" spans="1:13" ht="6" customHeight="1">
      <c r="A4" s="30"/>
      <c r="E4" s="6"/>
      <c r="F4" s="6"/>
      <c r="G4" s="46"/>
      <c r="H4" s="46"/>
      <c r="I4" s="6"/>
      <c r="J4" s="6"/>
      <c r="K4" s="6"/>
    </row>
    <row r="5" spans="1:13" s="32" customFormat="1">
      <c r="B5" s="179" t="s">
        <v>27</v>
      </c>
      <c r="C5" s="179"/>
      <c r="D5" s="29"/>
      <c r="E5" s="29"/>
      <c r="F5" s="29"/>
      <c r="H5" s="33"/>
      <c r="I5" s="33"/>
      <c r="J5" s="33"/>
      <c r="K5" s="33"/>
    </row>
    <row r="6" spans="1:13">
      <c r="B6" s="31">
        <v>-1</v>
      </c>
      <c r="C6" s="31">
        <v>-2</v>
      </c>
      <c r="D6" s="31"/>
      <c r="E6" s="31">
        <v>-3</v>
      </c>
      <c r="F6" s="31"/>
      <c r="G6" s="31">
        <v>-4</v>
      </c>
      <c r="H6" s="31"/>
      <c r="I6" s="31">
        <v>-5</v>
      </c>
      <c r="J6" s="31"/>
      <c r="K6" s="31">
        <v>-6</v>
      </c>
    </row>
    <row r="7" spans="1:13" ht="74.25" customHeight="1">
      <c r="A7" s="53"/>
      <c r="B7" s="144" t="s">
        <v>26</v>
      </c>
      <c r="C7" s="144" t="s">
        <v>78</v>
      </c>
      <c r="D7" s="149"/>
      <c r="E7" s="144" t="s">
        <v>74</v>
      </c>
      <c r="F7" s="150"/>
      <c r="G7" s="144" t="s">
        <v>32</v>
      </c>
      <c r="H7" s="144"/>
      <c r="I7" s="144" t="s">
        <v>43</v>
      </c>
      <c r="J7" s="151"/>
      <c r="K7" s="144" t="s">
        <v>79</v>
      </c>
    </row>
    <row r="8" spans="1:13">
      <c r="A8" s="163"/>
      <c r="B8" s="168"/>
      <c r="C8" s="168"/>
      <c r="D8" s="168"/>
      <c r="E8" s="158"/>
      <c r="F8" s="168"/>
      <c r="G8" s="168"/>
      <c r="H8" s="168"/>
      <c r="I8" s="169" t="s">
        <v>90</v>
      </c>
      <c r="J8" s="170"/>
      <c r="K8" s="169" t="s">
        <v>58</v>
      </c>
    </row>
    <row r="9" spans="1:13" ht="15" customHeight="1">
      <c r="A9" s="44" t="s">
        <v>0</v>
      </c>
      <c r="B9" s="61">
        <v>271000</v>
      </c>
      <c r="C9" s="61"/>
      <c r="D9" s="61"/>
      <c r="E9" s="61">
        <v>2390000</v>
      </c>
      <c r="F9" s="61"/>
      <c r="G9" s="64">
        <v>3167000</v>
      </c>
      <c r="H9" s="61"/>
      <c r="I9" s="61">
        <f>'Attach E-SUG'!H9</f>
        <v>-251600</v>
      </c>
      <c r="J9" s="61"/>
      <c r="K9" s="69">
        <f>SUM(B9++C9+E9+G9+I9)</f>
        <v>5576400</v>
      </c>
      <c r="M9" s="111"/>
    </row>
    <row r="10" spans="1:13" ht="15" customHeight="1">
      <c r="A10" s="14" t="s">
        <v>1</v>
      </c>
      <c r="B10" s="14">
        <v>239000</v>
      </c>
      <c r="C10" s="34">
        <v>76000</v>
      </c>
      <c r="E10" s="14">
        <v>2025000</v>
      </c>
      <c r="G10" s="6">
        <v>2900000</v>
      </c>
      <c r="I10" s="14">
        <f>'Attach E-SUG'!H10</f>
        <v>-186200</v>
      </c>
      <c r="K10" s="37">
        <f t="shared" ref="K10:K31" si="0">SUM(B10+C10+E10+G10+I10)</f>
        <v>5053800</v>
      </c>
      <c r="M10" s="111"/>
    </row>
    <row r="11" spans="1:13" ht="15" customHeight="1">
      <c r="A11" s="44" t="s">
        <v>2</v>
      </c>
      <c r="B11" s="44">
        <v>528000</v>
      </c>
      <c r="C11" s="44"/>
      <c r="D11" s="44"/>
      <c r="E11" s="44">
        <v>4129000</v>
      </c>
      <c r="F11" s="44"/>
      <c r="G11" s="65">
        <v>2566000</v>
      </c>
      <c r="H11" s="44"/>
      <c r="I11" s="44">
        <f>'Attach E-SUG'!H11</f>
        <v>126700</v>
      </c>
      <c r="J11" s="44"/>
      <c r="K11" s="100">
        <f t="shared" si="0"/>
        <v>7349700</v>
      </c>
      <c r="M11" s="111"/>
    </row>
    <row r="12" spans="1:13" ht="15" customHeight="1">
      <c r="A12" s="14" t="s">
        <v>3</v>
      </c>
      <c r="B12" s="14">
        <v>313000</v>
      </c>
      <c r="E12" s="14">
        <v>2971000</v>
      </c>
      <c r="G12" s="6">
        <v>3469000</v>
      </c>
      <c r="I12" s="14">
        <f>'Attach E-SUG'!H12</f>
        <v>-1344500</v>
      </c>
      <c r="K12" s="37">
        <f t="shared" si="0"/>
        <v>5408500</v>
      </c>
      <c r="M12" s="111"/>
    </row>
    <row r="13" spans="1:13" ht="15" customHeight="1">
      <c r="A13" s="44" t="s">
        <v>4</v>
      </c>
      <c r="B13" s="44">
        <v>393000</v>
      </c>
      <c r="C13" s="44"/>
      <c r="D13" s="44"/>
      <c r="E13" s="44">
        <v>3652000</v>
      </c>
      <c r="F13" s="44"/>
      <c r="G13" s="65">
        <v>2519000</v>
      </c>
      <c r="H13" s="44"/>
      <c r="I13" s="44">
        <f>'Attach E-SUG'!H13</f>
        <v>-1206800</v>
      </c>
      <c r="J13" s="44"/>
      <c r="K13" s="100">
        <f t="shared" si="0"/>
        <v>5357200</v>
      </c>
      <c r="M13" s="111"/>
    </row>
    <row r="14" spans="1:13" ht="15" customHeight="1">
      <c r="A14" s="14" t="s">
        <v>5</v>
      </c>
      <c r="B14" s="14">
        <v>636000</v>
      </c>
      <c r="E14" s="14">
        <v>5196000</v>
      </c>
      <c r="G14" s="6">
        <v>3858000</v>
      </c>
      <c r="I14" s="14">
        <f>'Attach E-SUG'!H14</f>
        <v>929900</v>
      </c>
      <c r="K14" s="37">
        <f t="shared" si="0"/>
        <v>10619900</v>
      </c>
      <c r="M14" s="111"/>
    </row>
    <row r="15" spans="1:13" ht="15" customHeight="1">
      <c r="A15" s="44" t="s">
        <v>6</v>
      </c>
      <c r="B15" s="44">
        <v>902000</v>
      </c>
      <c r="C15" s="44"/>
      <c r="D15" s="44"/>
      <c r="E15" s="44">
        <v>7533000</v>
      </c>
      <c r="F15" s="44"/>
      <c r="G15" s="65">
        <v>4327000</v>
      </c>
      <c r="H15" s="44"/>
      <c r="I15" s="44">
        <f>'Attach E-SUG'!H15</f>
        <v>1210900</v>
      </c>
      <c r="J15" s="44"/>
      <c r="K15" s="100">
        <f t="shared" si="0"/>
        <v>13972900</v>
      </c>
      <c r="M15" s="111"/>
    </row>
    <row r="16" spans="1:13" ht="15" customHeight="1">
      <c r="A16" s="14" t="s">
        <v>7</v>
      </c>
      <c r="B16" s="14">
        <v>301000</v>
      </c>
      <c r="E16" s="14">
        <v>2484000</v>
      </c>
      <c r="G16" s="6">
        <v>2474000</v>
      </c>
      <c r="I16" s="14">
        <f>'Attach E-SUG'!H16</f>
        <v>-721300</v>
      </c>
      <c r="K16" s="37">
        <f t="shared" si="0"/>
        <v>4537700</v>
      </c>
      <c r="M16" s="111"/>
    </row>
    <row r="17" spans="1:13" ht="15" customHeight="1">
      <c r="A17" s="44" t="s">
        <v>8</v>
      </c>
      <c r="B17" s="44">
        <v>876000</v>
      </c>
      <c r="C17" s="44">
        <v>18000</v>
      </c>
      <c r="D17" s="44"/>
      <c r="E17" s="44">
        <v>7995000</v>
      </c>
      <c r="F17" s="44"/>
      <c r="G17" s="65">
        <v>4241000</v>
      </c>
      <c r="H17" s="44"/>
      <c r="I17" s="44">
        <f>'Attach E-SUG'!H17</f>
        <v>1226200</v>
      </c>
      <c r="J17" s="44"/>
      <c r="K17" s="100">
        <f t="shared" si="0"/>
        <v>14356200</v>
      </c>
      <c r="M17" s="111"/>
    </row>
    <row r="18" spans="1:13" ht="15" customHeight="1">
      <c r="A18" s="14" t="s">
        <v>9</v>
      </c>
      <c r="B18" s="14">
        <v>563000</v>
      </c>
      <c r="E18" s="14">
        <v>5343000</v>
      </c>
      <c r="G18" s="6">
        <v>4529000</v>
      </c>
      <c r="I18" s="14">
        <f>'Attach E-SUG'!H18</f>
        <v>7357200</v>
      </c>
      <c r="K18" s="37">
        <f t="shared" si="0"/>
        <v>17792200</v>
      </c>
      <c r="M18" s="111"/>
    </row>
    <row r="19" spans="1:13" ht="15" customHeight="1">
      <c r="A19" s="44" t="s">
        <v>34</v>
      </c>
      <c r="B19" s="44">
        <v>81000</v>
      </c>
      <c r="C19" s="44"/>
      <c r="D19" s="44"/>
      <c r="E19" s="44">
        <v>830000</v>
      </c>
      <c r="F19" s="44"/>
      <c r="G19" s="65">
        <v>1692000</v>
      </c>
      <c r="H19" s="44"/>
      <c r="I19" s="44">
        <f>'Attach E-SUG'!H19</f>
        <v>-101900</v>
      </c>
      <c r="J19" s="44"/>
      <c r="K19" s="100">
        <f t="shared" si="0"/>
        <v>2501100</v>
      </c>
      <c r="M19" s="111"/>
    </row>
    <row r="20" spans="1:13" ht="15" customHeight="1">
      <c r="A20" s="14" t="s">
        <v>10</v>
      </c>
      <c r="B20" s="14">
        <v>248000</v>
      </c>
      <c r="E20" s="14">
        <v>2182000</v>
      </c>
      <c r="G20" s="6">
        <v>2880000</v>
      </c>
      <c r="I20" s="14">
        <f>'Attach E-SUG'!H20</f>
        <v>-354400</v>
      </c>
      <c r="K20" s="37">
        <f t="shared" si="0"/>
        <v>4955600</v>
      </c>
      <c r="M20" s="111"/>
    </row>
    <row r="21" spans="1:13" ht="15" customHeight="1">
      <c r="A21" s="44" t="s">
        <v>11</v>
      </c>
      <c r="B21" s="44">
        <v>871000</v>
      </c>
      <c r="C21" s="44">
        <v>210000</v>
      </c>
      <c r="D21" s="44"/>
      <c r="E21" s="44">
        <v>7460000</v>
      </c>
      <c r="F21" s="44"/>
      <c r="G21" s="65">
        <v>4662000</v>
      </c>
      <c r="H21" s="44"/>
      <c r="I21" s="44">
        <f>'Attach E-SUG'!H21</f>
        <v>2205400</v>
      </c>
      <c r="J21" s="44"/>
      <c r="K21" s="100">
        <f t="shared" si="0"/>
        <v>15408400</v>
      </c>
      <c r="M21" s="111"/>
    </row>
    <row r="22" spans="1:13" ht="15" customHeight="1">
      <c r="A22" s="14" t="s">
        <v>12</v>
      </c>
      <c r="B22" s="14">
        <v>604000</v>
      </c>
      <c r="C22" s="14">
        <v>1578000</v>
      </c>
      <c r="E22" s="14">
        <v>5202000</v>
      </c>
      <c r="G22" s="6">
        <v>3319000</v>
      </c>
      <c r="I22" s="14">
        <f>'Attach E-SUG'!H22</f>
        <v>609800</v>
      </c>
      <c r="K22" s="37">
        <f t="shared" si="0"/>
        <v>11312800</v>
      </c>
      <c r="M22" s="111"/>
    </row>
    <row r="23" spans="1:13" ht="15" customHeight="1">
      <c r="A23" s="44" t="s">
        <v>13</v>
      </c>
      <c r="B23" s="44">
        <v>665000</v>
      </c>
      <c r="C23" s="44">
        <v>189000</v>
      </c>
      <c r="D23" s="44"/>
      <c r="E23" s="44">
        <v>5888000</v>
      </c>
      <c r="F23" s="44"/>
      <c r="G23" s="65">
        <v>3761000</v>
      </c>
      <c r="H23" s="44"/>
      <c r="I23" s="44">
        <f>'Attach E-SUG'!H23</f>
        <v>-1220800</v>
      </c>
      <c r="J23" s="44"/>
      <c r="K23" s="100">
        <f t="shared" si="0"/>
        <v>9282200</v>
      </c>
      <c r="M23" s="111"/>
    </row>
    <row r="24" spans="1:13" ht="15" customHeight="1">
      <c r="A24" s="14" t="s">
        <v>14</v>
      </c>
      <c r="B24" s="14">
        <v>480000</v>
      </c>
      <c r="E24" s="14">
        <v>3965000</v>
      </c>
      <c r="G24" s="6">
        <v>3345000</v>
      </c>
      <c r="I24" s="14">
        <f>'Attach E-SUG'!H24</f>
        <v>741300</v>
      </c>
      <c r="K24" s="37">
        <f t="shared" si="0"/>
        <v>8531300</v>
      </c>
      <c r="M24" s="111"/>
    </row>
    <row r="25" spans="1:13" ht="15" customHeight="1">
      <c r="A25" s="44" t="s">
        <v>15</v>
      </c>
      <c r="B25" s="44">
        <v>843000</v>
      </c>
      <c r="C25" s="44">
        <v>1376000</v>
      </c>
      <c r="D25" s="44"/>
      <c r="E25" s="44">
        <v>7361000</v>
      </c>
      <c r="F25" s="44"/>
      <c r="G25" s="65">
        <v>2891000</v>
      </c>
      <c r="H25" s="44"/>
      <c r="I25" s="44">
        <f>'Attach E-SUG'!H25</f>
        <v>-2182800</v>
      </c>
      <c r="J25" s="44"/>
      <c r="K25" s="100">
        <f t="shared" si="0"/>
        <v>10288200</v>
      </c>
      <c r="M25" s="111"/>
    </row>
    <row r="26" spans="1:13" ht="15" customHeight="1">
      <c r="A26" s="14" t="s">
        <v>16</v>
      </c>
      <c r="B26" s="14">
        <v>733000</v>
      </c>
      <c r="E26" s="14">
        <v>6826000</v>
      </c>
      <c r="G26" s="6">
        <v>3138000</v>
      </c>
      <c r="I26" s="14">
        <f>'Attach E-SUG'!H26</f>
        <v>-2395200</v>
      </c>
      <c r="K26" s="37">
        <f t="shared" si="0"/>
        <v>8301800</v>
      </c>
      <c r="M26" s="111"/>
    </row>
    <row r="27" spans="1:13" ht="15" customHeight="1">
      <c r="A27" s="44" t="s">
        <v>17</v>
      </c>
      <c r="B27" s="44">
        <v>719000</v>
      </c>
      <c r="C27" s="44"/>
      <c r="D27" s="44"/>
      <c r="E27" s="44">
        <v>6651000</v>
      </c>
      <c r="F27" s="44"/>
      <c r="G27" s="65">
        <v>3608000</v>
      </c>
      <c r="H27" s="44"/>
      <c r="I27" s="44">
        <f>'Attach E-SUG'!H27</f>
        <v>-2054400</v>
      </c>
      <c r="J27" s="44"/>
      <c r="K27" s="100">
        <f t="shared" si="0"/>
        <v>8923600</v>
      </c>
      <c r="M27" s="111"/>
    </row>
    <row r="28" spans="1:13" ht="15" customHeight="1">
      <c r="A28" s="14" t="s">
        <v>18</v>
      </c>
      <c r="B28" s="14">
        <v>703000</v>
      </c>
      <c r="E28" s="14">
        <v>6098000</v>
      </c>
      <c r="G28" s="6">
        <v>2118000</v>
      </c>
      <c r="I28" s="14">
        <f>'Attach E-SUG'!H28</f>
        <v>-706500</v>
      </c>
      <c r="K28" s="37">
        <f t="shared" si="0"/>
        <v>8212500</v>
      </c>
      <c r="M28" s="111"/>
    </row>
    <row r="29" spans="1:13" ht="15" customHeight="1">
      <c r="A29" s="44" t="s">
        <v>19</v>
      </c>
      <c r="B29" s="44">
        <v>338000</v>
      </c>
      <c r="C29" s="44"/>
      <c r="D29" s="44"/>
      <c r="E29" s="44">
        <v>3037000</v>
      </c>
      <c r="F29" s="44"/>
      <c r="G29" s="65">
        <v>3262000</v>
      </c>
      <c r="H29" s="44"/>
      <c r="I29" s="44">
        <f>'Attach E-SUG'!H29</f>
        <v>-900800</v>
      </c>
      <c r="J29" s="44"/>
      <c r="K29" s="100">
        <f t="shared" si="0"/>
        <v>5736200</v>
      </c>
      <c r="M29" s="111"/>
    </row>
    <row r="30" spans="1:13" ht="15" customHeight="1">
      <c r="A30" s="14" t="s">
        <v>20</v>
      </c>
      <c r="B30" s="14">
        <v>263000</v>
      </c>
      <c r="E30" s="14">
        <v>2352000</v>
      </c>
      <c r="G30" s="6">
        <v>2022000</v>
      </c>
      <c r="I30" s="14">
        <f>'Attach E-SUG'!H30</f>
        <v>-533100</v>
      </c>
      <c r="K30" s="37">
        <f t="shared" si="0"/>
        <v>4103900</v>
      </c>
      <c r="M30" s="111"/>
    </row>
    <row r="31" spans="1:13" ht="15" customHeight="1">
      <c r="A31" s="44" t="s">
        <v>21</v>
      </c>
      <c r="B31" s="44">
        <v>276000</v>
      </c>
      <c r="C31" s="44">
        <v>154000</v>
      </c>
      <c r="D31" s="44"/>
      <c r="E31" s="44">
        <v>2178000</v>
      </c>
      <c r="F31" s="44"/>
      <c r="G31" s="65">
        <v>2332000</v>
      </c>
      <c r="H31" s="44"/>
      <c r="I31" s="44">
        <f>'Attach E-SUG'!H31</f>
        <v>-247100</v>
      </c>
      <c r="J31" s="44"/>
      <c r="K31" s="100">
        <f t="shared" si="0"/>
        <v>4692900</v>
      </c>
      <c r="M31" s="111"/>
    </row>
    <row r="32" spans="1:13" ht="6" customHeight="1">
      <c r="G32" s="6"/>
      <c r="K32" s="37"/>
      <c r="M32"/>
    </row>
    <row r="33" spans="1:11" ht="15" customHeight="1">
      <c r="A33" s="35" t="s">
        <v>22</v>
      </c>
      <c r="B33" s="36">
        <f>SUM(B9:B31)</f>
        <v>11846000</v>
      </c>
      <c r="C33" s="36">
        <f>SUM(C9:C31)</f>
        <v>3601000</v>
      </c>
      <c r="D33" s="36"/>
      <c r="E33" s="36">
        <f>SUM(E9:E31)</f>
        <v>103748000</v>
      </c>
      <c r="F33" s="36"/>
      <c r="G33" s="36">
        <f>SUM(G9:G31)</f>
        <v>73080000</v>
      </c>
      <c r="H33" s="36"/>
      <c r="I33" s="36">
        <f>SUM(I9:I31)</f>
        <v>0</v>
      </c>
      <c r="J33" s="36"/>
      <c r="K33" s="36">
        <f>SUM(K9:K31)</f>
        <v>192275000</v>
      </c>
    </row>
    <row r="34" spans="1:11" ht="6" customHeight="1">
      <c r="G34" s="6"/>
      <c r="K34" s="37"/>
    </row>
    <row r="35" spans="1:11" ht="15" customHeight="1">
      <c r="A35" s="44" t="s">
        <v>23</v>
      </c>
      <c r="B35" s="44">
        <v>172000</v>
      </c>
      <c r="C35" s="44"/>
      <c r="D35" s="44"/>
      <c r="E35" s="44">
        <v>2123000</v>
      </c>
      <c r="F35" s="44"/>
      <c r="G35" s="65"/>
      <c r="H35" s="44"/>
      <c r="I35" s="44"/>
      <c r="J35" s="44"/>
      <c r="K35" s="100">
        <f>SUM(B35+C35+E35+G35+I35)</f>
        <v>2295000</v>
      </c>
    </row>
    <row r="36" spans="1:11" ht="15" customHeight="1">
      <c r="A36" s="14" t="s">
        <v>29</v>
      </c>
      <c r="G36" s="6"/>
      <c r="K36" s="37"/>
    </row>
    <row r="37" spans="1:11" ht="15" customHeight="1">
      <c r="A37" s="44" t="s">
        <v>28</v>
      </c>
      <c r="B37" s="44">
        <v>11000</v>
      </c>
      <c r="C37" s="44">
        <f>24000+186000</f>
        <v>210000</v>
      </c>
      <c r="D37" s="70">
        <v>2</v>
      </c>
      <c r="E37" s="44">
        <f>37000</f>
        <v>37000</v>
      </c>
      <c r="F37" s="44"/>
      <c r="G37" s="65"/>
      <c r="H37" s="44"/>
      <c r="I37" s="44"/>
      <c r="J37" s="44"/>
      <c r="K37" s="100">
        <f>SUM(B37+C37+E37+G37+I37)</f>
        <v>258000</v>
      </c>
    </row>
    <row r="38" spans="1:11" ht="15" customHeight="1">
      <c r="A38" s="8" t="s">
        <v>70</v>
      </c>
      <c r="E38" s="14">
        <v>521000</v>
      </c>
      <c r="G38" s="6">
        <v>1920000</v>
      </c>
      <c r="K38" s="37">
        <f>SUM(B38+C38+E38+G38+I38)</f>
        <v>2441000</v>
      </c>
    </row>
    <row r="39" spans="1:11" ht="9" customHeight="1">
      <c r="G39" s="53"/>
      <c r="K39" s="37"/>
    </row>
    <row r="40" spans="1:11" ht="15" customHeight="1" thickBot="1">
      <c r="A40" s="67" t="s">
        <v>25</v>
      </c>
      <c r="B40" s="67">
        <f>SUM(B33:B38)</f>
        <v>12029000</v>
      </c>
      <c r="C40" s="67">
        <f>SUM(C33:C38)</f>
        <v>3811000</v>
      </c>
      <c r="D40" s="67"/>
      <c r="E40" s="67">
        <f>SUM(E33:E38)</f>
        <v>106429000</v>
      </c>
      <c r="F40" s="67"/>
      <c r="G40" s="67">
        <f>SUM(G33:G38)</f>
        <v>75000000</v>
      </c>
      <c r="H40" s="67"/>
      <c r="I40" s="67">
        <f>SUM(I33:I38)</f>
        <v>0</v>
      </c>
      <c r="J40" s="67"/>
      <c r="K40" s="67">
        <f>SUM(K33:K38)</f>
        <v>197269000</v>
      </c>
    </row>
    <row r="41" spans="1:11" ht="9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>
      <c r="A42" s="178" t="s">
        <v>67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</row>
    <row r="43" spans="1:11" ht="15" customHeight="1">
      <c r="A43" s="178" t="s">
        <v>91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>
      <c r="A44" s="8"/>
    </row>
    <row r="45" spans="1:11">
      <c r="A45" s="8"/>
    </row>
    <row r="46" spans="1:11">
      <c r="A46" s="8"/>
    </row>
    <row r="47" spans="1:11">
      <c r="A47" s="8"/>
    </row>
    <row r="48" spans="1:11">
      <c r="A48" s="8"/>
    </row>
    <row r="49" spans="1:1">
      <c r="A49" s="8"/>
    </row>
  </sheetData>
  <mergeCells count="3">
    <mergeCell ref="A42:K42"/>
    <mergeCell ref="B5:C5"/>
    <mergeCell ref="A43:K43"/>
  </mergeCells>
  <printOptions horizontalCentered="1"/>
  <pageMargins left="0.25" right="0.25" top="0.455625" bottom="0.49781249999999999" header="0.3" footer="0.3"/>
  <pageSetup scale="81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2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K16" sqref="K16"/>
    </sheetView>
  </sheetViews>
  <sheetFormatPr defaultColWidth="8.88671875" defaultRowHeight="14.4"/>
  <cols>
    <col min="1" max="1" width="22.44140625" style="15" customWidth="1"/>
    <col min="2" max="2" width="10.33203125" style="15" customWidth="1"/>
    <col min="3" max="3" width="1.6640625" style="15" customWidth="1"/>
    <col min="4" max="4" width="10.109375" style="15" customWidth="1"/>
    <col min="5" max="5" width="1.6640625" style="15" customWidth="1"/>
    <col min="6" max="7" width="16.44140625" style="15" customWidth="1"/>
    <col min="8" max="8" width="1.6640625" style="15" customWidth="1"/>
    <col min="9" max="9" width="14.88671875" style="15" bestFit="1" customWidth="1"/>
    <col min="10" max="10" width="6.44140625" style="90" customWidth="1"/>
    <col min="11" max="11" width="14.33203125" style="15" bestFit="1" customWidth="1"/>
    <col min="12" max="16384" width="8.88671875" style="15"/>
  </cols>
  <sheetData>
    <row r="1" spans="1:11" s="16" customFormat="1" ht="18">
      <c r="A1" s="30" t="s">
        <v>61</v>
      </c>
      <c r="B1" s="30"/>
      <c r="J1" s="90"/>
    </row>
    <row r="2" spans="1:11" ht="18.75" customHeight="1">
      <c r="A2" s="4" t="s">
        <v>35</v>
      </c>
      <c r="B2" s="4"/>
    </row>
    <row r="3" spans="1:11" ht="6" customHeight="1">
      <c r="A3" s="4"/>
      <c r="B3" s="4"/>
    </row>
    <row r="4" spans="1:11" ht="6" customHeight="1">
      <c r="A4" s="4"/>
      <c r="B4" s="4"/>
    </row>
    <row r="5" spans="1:11" ht="19.5" customHeight="1" thickBot="1">
      <c r="A5" s="4"/>
      <c r="B5" s="180" t="s">
        <v>33</v>
      </c>
      <c r="C5" s="180"/>
      <c r="D5" s="180"/>
      <c r="F5" s="181" t="s">
        <v>31</v>
      </c>
      <c r="G5" s="181"/>
      <c r="H5" s="181"/>
      <c r="I5" s="181"/>
      <c r="J5" s="51"/>
    </row>
    <row r="6" spans="1:11" ht="18">
      <c r="A6" s="17"/>
      <c r="B6" s="11">
        <v>-1</v>
      </c>
      <c r="D6" s="11">
        <v>-2</v>
      </c>
      <c r="E6" s="11"/>
      <c r="F6" s="31">
        <v>-3</v>
      </c>
      <c r="G6" s="11">
        <v>-4</v>
      </c>
      <c r="I6" s="11">
        <f>-5</f>
        <v>-5</v>
      </c>
    </row>
    <row r="7" spans="1:11" ht="59.4">
      <c r="A7" s="152"/>
      <c r="B7" s="153" t="s">
        <v>47</v>
      </c>
      <c r="C7" s="144"/>
      <c r="D7" s="144" t="s">
        <v>48</v>
      </c>
      <c r="E7" s="144"/>
      <c r="F7" s="144" t="s">
        <v>76</v>
      </c>
      <c r="G7" s="144" t="s">
        <v>77</v>
      </c>
      <c r="H7" s="149"/>
      <c r="I7" s="145" t="s">
        <v>75</v>
      </c>
      <c r="J7" s="81"/>
    </row>
    <row r="8" spans="1:11">
      <c r="A8" s="171"/>
      <c r="B8" s="172"/>
      <c r="C8" s="173"/>
      <c r="D8" s="173"/>
      <c r="E8" s="173"/>
      <c r="F8" s="182" t="s">
        <v>65</v>
      </c>
      <c r="G8" s="182"/>
      <c r="H8" s="168"/>
      <c r="I8" s="158" t="s">
        <v>49</v>
      </c>
      <c r="J8" s="81"/>
    </row>
    <row r="9" spans="1:11" ht="15" customHeight="1">
      <c r="A9" s="61" t="s">
        <v>0</v>
      </c>
      <c r="B9" s="44">
        <v>7777</v>
      </c>
      <c r="C9" s="62"/>
      <c r="D9" s="63">
        <v>369.3</v>
      </c>
      <c r="E9" s="63"/>
      <c r="F9" s="61">
        <v>51270700</v>
      </c>
      <c r="G9" s="61">
        <v>7686200</v>
      </c>
      <c r="H9" s="61"/>
      <c r="I9" s="94">
        <f>SUM(F9:G9)</f>
        <v>58956900</v>
      </c>
      <c r="J9" s="46"/>
      <c r="K9" s="96"/>
    </row>
    <row r="10" spans="1:11" ht="15" customHeight="1">
      <c r="A10" s="8" t="s">
        <v>1</v>
      </c>
      <c r="B10" s="8">
        <v>5789</v>
      </c>
      <c r="C10" s="41"/>
      <c r="D10" s="43">
        <v>31.933333000000001</v>
      </c>
      <c r="E10" s="43"/>
      <c r="F10" s="8">
        <v>36079400</v>
      </c>
      <c r="G10" s="8">
        <v>3061800</v>
      </c>
      <c r="H10" s="8"/>
      <c r="I10" s="93">
        <f t="shared" ref="I10:I31" si="0">SUM(F10:G10)</f>
        <v>39141200</v>
      </c>
      <c r="J10" s="6"/>
      <c r="K10" s="96"/>
    </row>
    <row r="11" spans="1:11" ht="15" customHeight="1">
      <c r="A11" s="44" t="s">
        <v>2</v>
      </c>
      <c r="B11" s="44">
        <v>15250</v>
      </c>
      <c r="C11" s="62"/>
      <c r="D11" s="63">
        <v>598.78333299999997</v>
      </c>
      <c r="E11" s="63"/>
      <c r="F11" s="44">
        <v>93147200</v>
      </c>
      <c r="G11" s="44">
        <v>11678500</v>
      </c>
      <c r="H11" s="44"/>
      <c r="I11" s="92">
        <f t="shared" si="0"/>
        <v>104825700</v>
      </c>
      <c r="J11" s="6"/>
      <c r="K11" s="96"/>
    </row>
    <row r="12" spans="1:11" ht="15" customHeight="1">
      <c r="A12" s="8" t="s">
        <v>3</v>
      </c>
      <c r="B12" s="8">
        <v>10825</v>
      </c>
      <c r="C12" s="41"/>
      <c r="D12" s="43">
        <v>146.5</v>
      </c>
      <c r="E12" s="43"/>
      <c r="F12" s="8">
        <v>74410000</v>
      </c>
      <c r="G12" s="8">
        <v>12921400</v>
      </c>
      <c r="H12" s="8"/>
      <c r="I12" s="93">
        <f t="shared" si="0"/>
        <v>87331400</v>
      </c>
      <c r="J12" s="6"/>
      <c r="K12" s="96"/>
    </row>
    <row r="13" spans="1:11" ht="15" customHeight="1">
      <c r="A13" s="44" t="s">
        <v>4</v>
      </c>
      <c r="B13" s="44">
        <v>12332</v>
      </c>
      <c r="C13" s="62"/>
      <c r="D13" s="63">
        <v>1008.563889</v>
      </c>
      <c r="E13" s="63"/>
      <c r="F13" s="44">
        <v>85994000</v>
      </c>
      <c r="G13" s="44">
        <v>21269600</v>
      </c>
      <c r="H13" s="44"/>
      <c r="I13" s="92">
        <f t="shared" si="0"/>
        <v>107263600</v>
      </c>
      <c r="J13" s="6"/>
      <c r="K13" s="96"/>
    </row>
    <row r="14" spans="1:11" ht="15" customHeight="1">
      <c r="A14" s="8" t="s">
        <v>5</v>
      </c>
      <c r="B14" s="8">
        <v>19265</v>
      </c>
      <c r="C14" s="41"/>
      <c r="D14" s="43">
        <v>944.78333299999997</v>
      </c>
      <c r="E14" s="43"/>
      <c r="F14" s="8">
        <v>126838600</v>
      </c>
      <c r="G14" s="8">
        <v>15959900</v>
      </c>
      <c r="H14" s="8"/>
      <c r="I14" s="93">
        <f t="shared" si="0"/>
        <v>142798500</v>
      </c>
      <c r="J14" s="6"/>
      <c r="K14" s="96"/>
    </row>
    <row r="15" spans="1:11" ht="15" customHeight="1">
      <c r="A15" s="44" t="s">
        <v>6</v>
      </c>
      <c r="B15" s="44">
        <v>28937</v>
      </c>
      <c r="C15" s="62"/>
      <c r="D15" s="63">
        <v>1814.65</v>
      </c>
      <c r="E15" s="63"/>
      <c r="F15" s="44">
        <v>205011400</v>
      </c>
      <c r="G15" s="44">
        <v>37823600</v>
      </c>
      <c r="H15" s="44"/>
      <c r="I15" s="92">
        <f t="shared" si="0"/>
        <v>242835000</v>
      </c>
      <c r="J15" s="6"/>
      <c r="K15" s="96"/>
    </row>
    <row r="16" spans="1:11" ht="15" customHeight="1">
      <c r="A16" s="8" t="s">
        <v>7</v>
      </c>
      <c r="B16" s="8">
        <v>7603</v>
      </c>
      <c r="C16" s="41"/>
      <c r="D16" s="43">
        <v>463.34166699999997</v>
      </c>
      <c r="E16" s="43"/>
      <c r="F16" s="8">
        <v>48269000</v>
      </c>
      <c r="G16" s="8">
        <v>9127500</v>
      </c>
      <c r="H16" s="8"/>
      <c r="I16" s="93">
        <f t="shared" si="0"/>
        <v>57396500</v>
      </c>
      <c r="J16" s="6"/>
      <c r="K16" s="96"/>
    </row>
    <row r="17" spans="1:11" ht="15" customHeight="1">
      <c r="A17" s="44" t="s">
        <v>8</v>
      </c>
      <c r="B17" s="44">
        <v>28963</v>
      </c>
      <c r="C17" s="62"/>
      <c r="D17" s="63">
        <v>1567.6416670000001</v>
      </c>
      <c r="E17" s="63"/>
      <c r="F17" s="44">
        <v>206009200</v>
      </c>
      <c r="G17" s="44">
        <v>44080900</v>
      </c>
      <c r="H17" s="44"/>
      <c r="I17" s="92">
        <f t="shared" si="0"/>
        <v>250090100</v>
      </c>
      <c r="J17" s="6"/>
      <c r="K17" s="96"/>
    </row>
    <row r="18" spans="1:11" ht="15" customHeight="1">
      <c r="A18" s="8" t="s">
        <v>9</v>
      </c>
      <c r="B18" s="8">
        <v>18005</v>
      </c>
      <c r="C18" s="41"/>
      <c r="D18" s="43">
        <v>799.04750000000001</v>
      </c>
      <c r="E18" s="43"/>
      <c r="F18" s="8">
        <v>127555800</v>
      </c>
      <c r="G18" s="8">
        <v>24760200</v>
      </c>
      <c r="H18" s="8"/>
      <c r="I18" s="93">
        <f t="shared" si="0"/>
        <v>152316000</v>
      </c>
      <c r="J18" s="6"/>
      <c r="K18" s="96"/>
    </row>
    <row r="19" spans="1:11" ht="15" customHeight="1">
      <c r="A19" s="44" t="s">
        <v>34</v>
      </c>
      <c r="B19" s="44">
        <v>1418</v>
      </c>
      <c r="C19" s="62"/>
      <c r="D19" s="63">
        <v>45.9</v>
      </c>
      <c r="E19" s="63"/>
      <c r="F19" s="44">
        <v>7390900</v>
      </c>
      <c r="G19" s="44">
        <v>4356400</v>
      </c>
      <c r="H19" s="44"/>
      <c r="I19" s="92">
        <f t="shared" si="0"/>
        <v>11747300</v>
      </c>
      <c r="J19" s="6"/>
      <c r="K19" s="96"/>
    </row>
    <row r="20" spans="1:11" ht="15" customHeight="1">
      <c r="A20" s="8" t="s">
        <v>10</v>
      </c>
      <c r="B20" s="8">
        <v>5836</v>
      </c>
      <c r="C20" s="41"/>
      <c r="D20" s="43">
        <v>315.95</v>
      </c>
      <c r="E20" s="43"/>
      <c r="F20" s="8">
        <v>35710200</v>
      </c>
      <c r="G20" s="8">
        <v>4126800</v>
      </c>
      <c r="H20" s="8"/>
      <c r="I20" s="93">
        <f t="shared" si="0"/>
        <v>39837000</v>
      </c>
      <c r="J20" s="6"/>
      <c r="K20" s="96"/>
    </row>
    <row r="21" spans="1:11" ht="15" customHeight="1">
      <c r="A21" s="44" t="s">
        <v>11</v>
      </c>
      <c r="B21" s="44">
        <v>27139</v>
      </c>
      <c r="C21" s="62"/>
      <c r="D21" s="63">
        <v>2063.6916670000001</v>
      </c>
      <c r="E21" s="63"/>
      <c r="F21" s="44">
        <v>197947100</v>
      </c>
      <c r="G21" s="44">
        <v>40385100</v>
      </c>
      <c r="H21" s="44"/>
      <c r="I21" s="92">
        <f t="shared" si="0"/>
        <v>238332200</v>
      </c>
      <c r="J21" s="6"/>
      <c r="K21" s="96"/>
    </row>
    <row r="22" spans="1:11" ht="15" customHeight="1">
      <c r="A22" s="8" t="s">
        <v>12</v>
      </c>
      <c r="B22" s="8">
        <v>18714</v>
      </c>
      <c r="C22" s="41"/>
      <c r="D22" s="43">
        <v>977.98333300000002</v>
      </c>
      <c r="E22" s="43"/>
      <c r="F22" s="8">
        <v>123006800</v>
      </c>
      <c r="G22" s="8">
        <v>28295800</v>
      </c>
      <c r="H22" s="8"/>
      <c r="I22" s="93">
        <f t="shared" si="0"/>
        <v>151302600</v>
      </c>
      <c r="J22" s="6"/>
      <c r="K22" s="96"/>
    </row>
    <row r="23" spans="1:11" ht="15" customHeight="1">
      <c r="A23" s="44" t="s">
        <v>13</v>
      </c>
      <c r="B23" s="44">
        <v>23077</v>
      </c>
      <c r="C23" s="62"/>
      <c r="D23" s="63">
        <v>498.74166700000001</v>
      </c>
      <c r="E23" s="63"/>
      <c r="F23" s="44">
        <v>160016400</v>
      </c>
      <c r="G23" s="44">
        <v>17999600</v>
      </c>
      <c r="H23" s="44"/>
      <c r="I23" s="92">
        <f t="shared" si="0"/>
        <v>178016000</v>
      </c>
      <c r="J23" s="6"/>
      <c r="K23" s="96"/>
    </row>
    <row r="24" spans="1:11" ht="15" customHeight="1">
      <c r="A24" s="8" t="s">
        <v>14</v>
      </c>
      <c r="B24" s="8">
        <v>15400</v>
      </c>
      <c r="C24" s="41"/>
      <c r="D24" s="43">
        <v>813.26666699999998</v>
      </c>
      <c r="E24" s="43"/>
      <c r="F24" s="8">
        <v>104120800</v>
      </c>
      <c r="G24" s="8">
        <v>22018700</v>
      </c>
      <c r="H24" s="8"/>
      <c r="I24" s="93">
        <f t="shared" si="0"/>
        <v>126139500</v>
      </c>
      <c r="J24" s="6"/>
      <c r="K24" s="96"/>
    </row>
    <row r="25" spans="1:11" ht="15" customHeight="1">
      <c r="A25" s="44" t="s">
        <v>15</v>
      </c>
      <c r="B25" s="44">
        <v>27404</v>
      </c>
      <c r="C25" s="62"/>
      <c r="D25" s="63">
        <v>4011.65</v>
      </c>
      <c r="E25" s="63"/>
      <c r="F25" s="44">
        <v>177637200</v>
      </c>
      <c r="G25" s="44">
        <v>66757700</v>
      </c>
      <c r="H25" s="44"/>
      <c r="I25" s="92">
        <f t="shared" si="0"/>
        <v>244394900</v>
      </c>
      <c r="J25" s="6"/>
      <c r="K25" s="96"/>
    </row>
    <row r="26" spans="1:11" ht="15" customHeight="1">
      <c r="A26" s="8" t="s">
        <v>16</v>
      </c>
      <c r="B26" s="8">
        <v>24099</v>
      </c>
      <c r="C26" s="41"/>
      <c r="D26" s="43">
        <v>1660.0333330000001</v>
      </c>
      <c r="E26" s="43"/>
      <c r="F26" s="8">
        <v>165801000</v>
      </c>
      <c r="G26" s="8">
        <v>39055200</v>
      </c>
      <c r="H26" s="8"/>
      <c r="I26" s="93">
        <f t="shared" si="0"/>
        <v>204856200</v>
      </c>
      <c r="J26" s="6"/>
      <c r="K26" s="96"/>
    </row>
    <row r="27" spans="1:11" ht="15" customHeight="1">
      <c r="A27" s="44" t="s">
        <v>17</v>
      </c>
      <c r="B27" s="44">
        <v>22747</v>
      </c>
      <c r="C27" s="62"/>
      <c r="D27" s="63">
        <v>2800.4541669999999</v>
      </c>
      <c r="E27" s="63"/>
      <c r="F27" s="44">
        <v>167874200</v>
      </c>
      <c r="G27" s="44">
        <v>63833100</v>
      </c>
      <c r="H27" s="44"/>
      <c r="I27" s="92">
        <f t="shared" si="0"/>
        <v>231707300</v>
      </c>
      <c r="J27" s="6"/>
      <c r="K27" s="96"/>
    </row>
    <row r="28" spans="1:11" ht="15" customHeight="1">
      <c r="A28" s="8" t="s">
        <v>18</v>
      </c>
      <c r="B28" s="8">
        <v>17020</v>
      </c>
      <c r="C28" s="41"/>
      <c r="D28" s="43">
        <v>2923.688889</v>
      </c>
      <c r="E28" s="43"/>
      <c r="F28" s="8">
        <v>116607000</v>
      </c>
      <c r="G28" s="8">
        <v>84254000</v>
      </c>
      <c r="H28" s="8"/>
      <c r="I28" s="93">
        <f t="shared" si="0"/>
        <v>200861000</v>
      </c>
      <c r="J28" s="6"/>
      <c r="K28" s="96"/>
    </row>
    <row r="29" spans="1:11" ht="15" customHeight="1">
      <c r="A29" s="44" t="s">
        <v>19</v>
      </c>
      <c r="B29" s="44">
        <v>9281</v>
      </c>
      <c r="C29" s="62"/>
      <c r="D29" s="63">
        <v>359.28333300000003</v>
      </c>
      <c r="E29" s="63"/>
      <c r="F29" s="44">
        <v>65382000</v>
      </c>
      <c r="G29" s="44">
        <v>20570400</v>
      </c>
      <c r="H29" s="44"/>
      <c r="I29" s="92">
        <f t="shared" si="0"/>
        <v>85952400</v>
      </c>
      <c r="J29" s="6"/>
      <c r="K29" s="96"/>
    </row>
    <row r="30" spans="1:11" ht="15" customHeight="1">
      <c r="A30" s="8" t="s">
        <v>20</v>
      </c>
      <c r="B30" s="8">
        <v>8244</v>
      </c>
      <c r="C30" s="41"/>
      <c r="D30" s="43">
        <v>110.333333</v>
      </c>
      <c r="E30" s="43"/>
      <c r="F30" s="8">
        <v>48259600</v>
      </c>
      <c r="G30" s="8">
        <v>7033400</v>
      </c>
      <c r="H30" s="8"/>
      <c r="I30" s="93">
        <f t="shared" si="0"/>
        <v>55293000</v>
      </c>
      <c r="J30" s="6"/>
      <c r="K30" s="96"/>
    </row>
    <row r="31" spans="1:11" ht="15" customHeight="1">
      <c r="A31" s="44" t="s">
        <v>21</v>
      </c>
      <c r="B31" s="44">
        <v>7631</v>
      </c>
      <c r="C31" s="62"/>
      <c r="D31" s="63">
        <v>72.791667000000004</v>
      </c>
      <c r="E31" s="63"/>
      <c r="F31" s="44">
        <v>49089200</v>
      </c>
      <c r="G31" s="44">
        <v>7340900</v>
      </c>
      <c r="H31" s="44"/>
      <c r="I31" s="92">
        <f t="shared" si="0"/>
        <v>56430100</v>
      </c>
      <c r="J31" s="6"/>
      <c r="K31" s="96"/>
    </row>
    <row r="32" spans="1:11" ht="6" customHeight="1">
      <c r="A32" s="8"/>
      <c r="B32" s="8"/>
      <c r="C32" s="8"/>
      <c r="D32" s="8"/>
      <c r="E32" s="8"/>
      <c r="F32" s="8"/>
      <c r="G32" s="8"/>
      <c r="H32" s="8"/>
      <c r="I32" s="18"/>
      <c r="J32" s="6"/>
      <c r="K32" s="95"/>
    </row>
    <row r="33" spans="1:11" ht="15" customHeight="1">
      <c r="A33" s="5" t="s">
        <v>22</v>
      </c>
      <c r="B33" s="3">
        <f>SUM(B9:B31)</f>
        <v>362756</v>
      </c>
      <c r="C33" s="3"/>
      <c r="D33" s="3">
        <f>SUM(D9:D31)</f>
        <v>24398.312778</v>
      </c>
      <c r="E33" s="35"/>
      <c r="F33" s="5">
        <f>SUM(F9:F31)</f>
        <v>2473427700</v>
      </c>
      <c r="G33" s="5">
        <f>SUM(G9:G31)</f>
        <v>594396700</v>
      </c>
      <c r="H33" s="5"/>
      <c r="I33" s="5">
        <f>SUM(I9:I31)</f>
        <v>3067824400</v>
      </c>
      <c r="J33" s="38"/>
      <c r="K33" s="8"/>
    </row>
    <row r="34" spans="1:11" ht="6" customHeight="1">
      <c r="A34" s="8"/>
      <c r="B34" s="8"/>
      <c r="C34" s="8"/>
      <c r="D34" s="8"/>
      <c r="E34" s="6"/>
      <c r="F34" s="8"/>
      <c r="G34" s="8"/>
      <c r="H34" s="8"/>
      <c r="I34" s="8"/>
      <c r="J34" s="6"/>
    </row>
    <row r="35" spans="1:11" ht="15" customHeight="1">
      <c r="A35" s="44" t="s">
        <v>50</v>
      </c>
      <c r="B35" s="44">
        <f>660+659</f>
        <v>1319</v>
      </c>
      <c r="C35" s="66"/>
      <c r="D35" s="44">
        <v>13.9</v>
      </c>
      <c r="E35" s="65"/>
      <c r="F35" s="44">
        <v>2948000</v>
      </c>
      <c r="G35" s="44"/>
      <c r="H35" s="44"/>
      <c r="I35" s="44">
        <f t="shared" ref="I35:I36" si="1">SUM(F35:G35)</f>
        <v>2948000</v>
      </c>
      <c r="J35" s="6"/>
      <c r="K35" s="13"/>
    </row>
    <row r="36" spans="1:11" ht="15" customHeight="1">
      <c r="A36" s="8" t="s">
        <v>24</v>
      </c>
      <c r="B36" s="8">
        <v>56</v>
      </c>
      <c r="C36" s="42"/>
      <c r="D36" s="8">
        <v>3.7</v>
      </c>
      <c r="E36" s="6"/>
      <c r="F36" s="8">
        <v>639300</v>
      </c>
      <c r="G36" s="40"/>
      <c r="H36" s="8"/>
      <c r="I36" s="8">
        <f t="shared" si="1"/>
        <v>639300</v>
      </c>
      <c r="J36" s="6"/>
    </row>
    <row r="37" spans="1:11" ht="9" customHeight="1">
      <c r="A37" s="8"/>
      <c r="B37" s="8"/>
      <c r="C37" s="8"/>
      <c r="D37" s="8"/>
      <c r="E37" s="6"/>
      <c r="F37" s="8"/>
      <c r="G37" s="8"/>
      <c r="H37" s="8"/>
      <c r="I37" s="8"/>
      <c r="J37" s="6"/>
    </row>
    <row r="38" spans="1:11" ht="15" customHeight="1" thickBot="1">
      <c r="A38" s="67" t="s">
        <v>25</v>
      </c>
      <c r="B38" s="68">
        <f>SUM(B33:B37)</f>
        <v>364131</v>
      </c>
      <c r="C38" s="68"/>
      <c r="D38" s="68">
        <f>SUM(D33:D37)</f>
        <v>24415.912778000002</v>
      </c>
      <c r="E38" s="68"/>
      <c r="F38" s="67">
        <f>SUM(F33:F36)</f>
        <v>2477015000</v>
      </c>
      <c r="G38" s="67">
        <f>SUM(G33:G36)</f>
        <v>594396700</v>
      </c>
      <c r="H38" s="67"/>
      <c r="I38" s="67">
        <f>SUM(I33:I36)</f>
        <v>3071411700</v>
      </c>
      <c r="J38" s="38"/>
    </row>
    <row r="39" spans="1:11" ht="12" customHeight="1">
      <c r="C39" s="8"/>
      <c r="D39" s="8"/>
      <c r="E39" s="8"/>
      <c r="F39" s="8"/>
      <c r="G39" s="8"/>
      <c r="H39" s="8"/>
      <c r="I39" s="8"/>
      <c r="J39" s="6"/>
    </row>
    <row r="40" spans="1:11" ht="15">
      <c r="A40" s="116" t="s">
        <v>80</v>
      </c>
      <c r="C40" s="8"/>
      <c r="D40" s="8"/>
      <c r="E40" s="8"/>
      <c r="F40" s="8"/>
      <c r="G40" s="8"/>
      <c r="H40" s="8"/>
      <c r="I40" s="8"/>
      <c r="J40" s="6"/>
    </row>
    <row r="41" spans="1:11" ht="15">
      <c r="A41" s="117" t="s">
        <v>68</v>
      </c>
      <c r="B41" s="114"/>
      <c r="C41" s="114"/>
      <c r="D41" s="114"/>
      <c r="E41" s="114"/>
      <c r="F41" s="114"/>
      <c r="H41" s="114"/>
      <c r="I41" s="115"/>
      <c r="J41" s="6"/>
    </row>
    <row r="42" spans="1:11" ht="15">
      <c r="A42" s="118" t="s">
        <v>69</v>
      </c>
      <c r="B42" s="106"/>
      <c r="C42" s="106"/>
      <c r="D42" s="106"/>
      <c r="E42" s="106"/>
      <c r="F42" s="106"/>
      <c r="G42" s="106"/>
      <c r="H42" s="106"/>
      <c r="I42" s="106"/>
      <c r="J42" s="6"/>
    </row>
  </sheetData>
  <mergeCells count="3">
    <mergeCell ref="B5:D5"/>
    <mergeCell ref="F5:I5"/>
    <mergeCell ref="F8:G8"/>
  </mergeCells>
  <printOptions horizontalCentered="1"/>
  <pageMargins left="0.7" right="0.7" top="0.5" bottom="0.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6"/>
  <sheetViews>
    <sheetView zoomScaleNormal="100" workbookViewId="0">
      <selection activeCell="Q11" sqref="Q11"/>
    </sheetView>
  </sheetViews>
  <sheetFormatPr defaultColWidth="8.88671875" defaultRowHeight="14.4"/>
  <cols>
    <col min="1" max="2" width="15.109375" style="15" customWidth="1"/>
    <col min="3" max="3" width="1.6640625" style="15" customWidth="1"/>
    <col min="4" max="4" width="13.6640625" style="15" customWidth="1"/>
    <col min="5" max="5" width="1.6640625" style="15" customWidth="1"/>
    <col min="6" max="6" width="13.109375" style="135" customWidth="1"/>
    <col min="7" max="7" width="1.6640625" style="15" customWidth="1"/>
    <col min="8" max="8" width="12.109375" style="109" customWidth="1"/>
    <col min="9" max="9" width="1.6640625" style="109" customWidth="1"/>
    <col min="10" max="10" width="13.6640625" style="16" customWidth="1"/>
    <col min="11" max="11" width="3.6640625" style="16" customWidth="1"/>
    <col min="12" max="12" width="12.6640625" style="90" customWidth="1"/>
    <col min="13" max="14" width="12.6640625" style="15" customWidth="1"/>
    <col min="15" max="16384" width="8.88671875" style="15"/>
  </cols>
  <sheetData>
    <row r="1" spans="1:14" ht="18">
      <c r="A1" s="30" t="s">
        <v>57</v>
      </c>
      <c r="B1" s="30"/>
      <c r="C1" s="30"/>
      <c r="D1" s="30"/>
      <c r="E1" s="30"/>
      <c r="F1" s="131"/>
      <c r="G1" s="30"/>
    </row>
    <row r="2" spans="1:14" ht="18">
      <c r="A2" s="4" t="s">
        <v>35</v>
      </c>
      <c r="B2" s="4"/>
      <c r="C2" s="4"/>
      <c r="D2" s="4"/>
      <c r="E2" s="4"/>
      <c r="F2" s="132"/>
      <c r="G2" s="4"/>
      <c r="H2" s="6"/>
      <c r="I2" s="6"/>
      <c r="J2" s="6"/>
    </row>
    <row r="3" spans="1:14" ht="10.5" customHeight="1">
      <c r="A3" s="4"/>
      <c r="B3" s="4"/>
      <c r="C3" s="4"/>
      <c r="D3" s="4"/>
      <c r="E3" s="4"/>
      <c r="F3" s="132"/>
      <c r="G3" s="4"/>
    </row>
    <row r="4" spans="1:14" s="109" customFormat="1" ht="20.25" customHeight="1">
      <c r="A4" s="108"/>
      <c r="B4" s="185"/>
      <c r="C4" s="185"/>
      <c r="D4" s="185"/>
      <c r="E4" s="185"/>
      <c r="F4" s="185"/>
      <c r="G4" s="185"/>
      <c r="H4" s="185"/>
      <c r="I4" s="185"/>
      <c r="J4" s="185"/>
      <c r="K4" s="110"/>
      <c r="L4" s="184" t="s">
        <v>85</v>
      </c>
      <c r="M4" s="184"/>
      <c r="N4" s="184"/>
    </row>
    <row r="5" spans="1:14" s="122" customFormat="1">
      <c r="A5" s="123"/>
      <c r="B5" s="11">
        <v>-1</v>
      </c>
      <c r="C5" s="11"/>
      <c r="D5" s="11">
        <v>-2</v>
      </c>
      <c r="E5" s="11"/>
      <c r="F5" s="11">
        <v>-3</v>
      </c>
      <c r="G5" s="11"/>
      <c r="H5" s="50">
        <v>-4</v>
      </c>
      <c r="I5" s="11"/>
      <c r="J5" s="50">
        <v>-5</v>
      </c>
      <c r="L5" s="11">
        <v>-6</v>
      </c>
      <c r="M5" s="11">
        <v>-7</v>
      </c>
      <c r="N5" s="137">
        <v>-8</v>
      </c>
    </row>
    <row r="6" spans="1:14" s="122" customFormat="1" ht="48" customHeight="1">
      <c r="A6" s="152"/>
      <c r="B6" s="144" t="s">
        <v>44</v>
      </c>
      <c r="C6" s="144"/>
      <c r="D6" s="145" t="s">
        <v>73</v>
      </c>
      <c r="E6" s="145"/>
      <c r="F6" s="144" t="s">
        <v>94</v>
      </c>
      <c r="G6" s="144"/>
      <c r="H6" s="145" t="s">
        <v>60</v>
      </c>
      <c r="I6" s="145"/>
      <c r="J6" s="145" t="s">
        <v>81</v>
      </c>
      <c r="L6" s="146" t="s">
        <v>92</v>
      </c>
      <c r="M6" s="147" t="s">
        <v>84</v>
      </c>
      <c r="N6" s="148" t="s">
        <v>93</v>
      </c>
    </row>
    <row r="7" spans="1:14" s="122" customFormat="1" ht="24.6">
      <c r="A7" s="174"/>
      <c r="B7" s="158" t="s">
        <v>45</v>
      </c>
      <c r="C7" s="158"/>
      <c r="D7" s="158" t="s">
        <v>59</v>
      </c>
      <c r="E7" s="158"/>
      <c r="F7" s="175"/>
      <c r="G7" s="175"/>
      <c r="H7" s="169" t="s">
        <v>86</v>
      </c>
      <c r="I7" s="176"/>
      <c r="J7" s="169" t="s">
        <v>87</v>
      </c>
      <c r="K7" s="140"/>
      <c r="L7" s="169" t="s">
        <v>88</v>
      </c>
      <c r="M7" s="169" t="s">
        <v>89</v>
      </c>
      <c r="N7" s="177"/>
    </row>
    <row r="8" spans="1:14" s="122" customFormat="1" ht="6" customHeight="1">
      <c r="A8" s="15"/>
      <c r="B8" s="125"/>
      <c r="C8" s="125"/>
      <c r="D8" s="125"/>
      <c r="E8" s="125"/>
      <c r="F8" s="126"/>
      <c r="G8" s="126"/>
      <c r="H8" s="1"/>
      <c r="I8" s="1"/>
      <c r="J8" s="1"/>
      <c r="L8" s="15"/>
      <c r="M8" s="124"/>
      <c r="N8" s="81"/>
    </row>
    <row r="9" spans="1:14" s="122" customFormat="1" ht="15" customHeight="1">
      <c r="A9" s="61" t="s">
        <v>0</v>
      </c>
      <c r="B9" s="61">
        <v>18200400</v>
      </c>
      <c r="C9" s="61"/>
      <c r="D9" s="94">
        <v>17290000</v>
      </c>
      <c r="E9" s="94"/>
      <c r="F9" s="64">
        <v>658800</v>
      </c>
      <c r="G9" s="64"/>
      <c r="H9" s="61">
        <f t="shared" ref="H9:H31" si="0">J9-B9</f>
        <v>-251600</v>
      </c>
      <c r="I9" s="61"/>
      <c r="J9" s="61">
        <f t="shared" ref="J9:J31" si="1">D9+F9</f>
        <v>17948800</v>
      </c>
      <c r="L9" s="133">
        <v>0.62025567337231191</v>
      </c>
      <c r="M9" s="138">
        <v>2.5899999999999999E-2</v>
      </c>
      <c r="N9" s="141">
        <f t="shared" ref="N9:N31" si="2">J9/B9</f>
        <v>0.9861761279971869</v>
      </c>
    </row>
    <row r="10" spans="1:14" s="122" customFormat="1" ht="15" customHeight="1">
      <c r="A10" s="8" t="s">
        <v>1</v>
      </c>
      <c r="B10" s="8">
        <v>9765000</v>
      </c>
      <c r="C10" s="8"/>
      <c r="D10" s="93">
        <v>9277000</v>
      </c>
      <c r="E10" s="93"/>
      <c r="F10" s="127">
        <v>301800</v>
      </c>
      <c r="G10" s="127"/>
      <c r="H10" s="14">
        <f t="shared" si="0"/>
        <v>-186200</v>
      </c>
      <c r="I10" s="14"/>
      <c r="J10" s="14">
        <f t="shared" si="1"/>
        <v>9578800</v>
      </c>
      <c r="L10" s="134">
        <v>0.54470046082949308</v>
      </c>
      <c r="M10" s="139">
        <v>1.38E-2</v>
      </c>
      <c r="N10" s="142">
        <f t="shared" si="2"/>
        <v>0.98093189964157701</v>
      </c>
    </row>
    <row r="11" spans="1:14" s="122" customFormat="1" ht="15" customHeight="1">
      <c r="A11" s="44" t="s">
        <v>2</v>
      </c>
      <c r="B11" s="44">
        <v>23992000</v>
      </c>
      <c r="C11" s="44"/>
      <c r="D11" s="92">
        <v>22792000</v>
      </c>
      <c r="E11" s="92"/>
      <c r="F11" s="128">
        <v>1326700</v>
      </c>
      <c r="G11" s="128"/>
      <c r="H11" s="44">
        <f t="shared" si="0"/>
        <v>126700</v>
      </c>
      <c r="I11" s="44"/>
      <c r="J11" s="44">
        <f t="shared" si="1"/>
        <v>24118700</v>
      </c>
      <c r="L11" s="133">
        <v>0.51888351410630051</v>
      </c>
      <c r="M11" s="138">
        <v>3.5000000000000003E-2</v>
      </c>
      <c r="N11" s="141">
        <f t="shared" si="2"/>
        <v>1.0052809269756586</v>
      </c>
    </row>
    <row r="12" spans="1:14" s="122" customFormat="1" ht="15" customHeight="1">
      <c r="A12" s="8" t="s">
        <v>3</v>
      </c>
      <c r="B12" s="8">
        <v>30931500</v>
      </c>
      <c r="C12" s="8"/>
      <c r="D12" s="93">
        <v>29385000</v>
      </c>
      <c r="E12" s="93"/>
      <c r="F12" s="127">
        <v>202000</v>
      </c>
      <c r="G12" s="127"/>
      <c r="H12" s="14">
        <f t="shared" si="0"/>
        <v>-1344500</v>
      </c>
      <c r="I12" s="14"/>
      <c r="J12" s="14">
        <f t="shared" si="1"/>
        <v>29587000</v>
      </c>
      <c r="L12" s="134">
        <v>0.68604567394279947</v>
      </c>
      <c r="M12" s="139">
        <v>4.2299999999999997E-2</v>
      </c>
      <c r="N12" s="142">
        <f t="shared" si="2"/>
        <v>0.95653298417470867</v>
      </c>
    </row>
    <row r="13" spans="1:14" s="122" customFormat="1" ht="15" customHeight="1">
      <c r="A13" s="44" t="s">
        <v>4</v>
      </c>
      <c r="B13" s="44">
        <v>24137800</v>
      </c>
      <c r="C13" s="44"/>
      <c r="D13" s="92">
        <v>22931000</v>
      </c>
      <c r="E13" s="92"/>
      <c r="F13" s="128"/>
      <c r="G13" s="128"/>
      <c r="H13" s="44">
        <f t="shared" si="0"/>
        <v>-1206800</v>
      </c>
      <c r="I13" s="44"/>
      <c r="J13" s="44">
        <f t="shared" si="1"/>
        <v>22931000</v>
      </c>
      <c r="L13" s="133">
        <v>0.54886176338410675</v>
      </c>
      <c r="M13" s="138">
        <v>3.2599999999999997E-2</v>
      </c>
      <c r="N13" s="141">
        <f t="shared" si="2"/>
        <v>0.95000372859166948</v>
      </c>
    </row>
    <row r="14" spans="1:14" s="122" customFormat="1" ht="15" customHeight="1">
      <c r="A14" s="8" t="s">
        <v>5</v>
      </c>
      <c r="B14" s="8">
        <v>40415200</v>
      </c>
      <c r="C14" s="8"/>
      <c r="D14" s="93">
        <v>38394000</v>
      </c>
      <c r="E14" s="93"/>
      <c r="F14" s="127">
        <v>2951100</v>
      </c>
      <c r="G14" s="127"/>
      <c r="H14" s="14">
        <f t="shared" si="0"/>
        <v>929900</v>
      </c>
      <c r="I14" s="14"/>
      <c r="J14" s="14">
        <f t="shared" si="1"/>
        <v>41345100</v>
      </c>
      <c r="L14" s="134">
        <v>0.66219927496429754</v>
      </c>
      <c r="M14" s="139">
        <v>6.0299999999999999E-2</v>
      </c>
      <c r="N14" s="142">
        <f t="shared" si="2"/>
        <v>1.0230086700053445</v>
      </c>
    </row>
    <row r="15" spans="1:14" s="122" customFormat="1" ht="15" customHeight="1">
      <c r="A15" s="44" t="s">
        <v>6</v>
      </c>
      <c r="B15" s="44">
        <v>53717600</v>
      </c>
      <c r="C15" s="44"/>
      <c r="D15" s="92">
        <v>51032000</v>
      </c>
      <c r="E15" s="92"/>
      <c r="F15" s="128">
        <v>3896500</v>
      </c>
      <c r="G15" s="128"/>
      <c r="H15" s="44">
        <f t="shared" si="0"/>
        <v>1210900</v>
      </c>
      <c r="I15" s="44"/>
      <c r="J15" s="44">
        <f t="shared" si="1"/>
        <v>54928500</v>
      </c>
      <c r="L15" s="133">
        <v>0.52184686762709409</v>
      </c>
      <c r="M15" s="138">
        <v>8.0100000000000005E-2</v>
      </c>
      <c r="N15" s="141">
        <f t="shared" si="2"/>
        <v>1.0225419601769252</v>
      </c>
    </row>
    <row r="16" spans="1:14" s="122" customFormat="1" ht="15" customHeight="1">
      <c r="A16" s="8" t="s">
        <v>7</v>
      </c>
      <c r="B16" s="8">
        <v>14427300</v>
      </c>
      <c r="C16" s="8"/>
      <c r="D16" s="93">
        <v>13706000</v>
      </c>
      <c r="E16" s="93"/>
      <c r="F16" s="127"/>
      <c r="G16" s="127"/>
      <c r="H16" s="14">
        <f t="shared" si="0"/>
        <v>-721300</v>
      </c>
      <c r="I16" s="14"/>
      <c r="J16" s="14">
        <f t="shared" si="1"/>
        <v>13706000</v>
      </c>
      <c r="L16" s="134">
        <v>0.64648160103292451</v>
      </c>
      <c r="M16" s="139">
        <v>1.9400000000000001E-2</v>
      </c>
      <c r="N16" s="142">
        <f t="shared" si="2"/>
        <v>0.95000450534750092</v>
      </c>
    </row>
    <row r="17" spans="1:14" s="122" customFormat="1" ht="15" customHeight="1">
      <c r="A17" s="44" t="s">
        <v>8</v>
      </c>
      <c r="B17" s="44">
        <v>56389400</v>
      </c>
      <c r="C17" s="44"/>
      <c r="D17" s="92">
        <v>53570000</v>
      </c>
      <c r="E17" s="92"/>
      <c r="F17" s="128">
        <v>4045600</v>
      </c>
      <c r="G17" s="128"/>
      <c r="H17" s="44">
        <f t="shared" si="0"/>
        <v>1226200</v>
      </c>
      <c r="I17" s="44"/>
      <c r="J17" s="44">
        <f t="shared" si="1"/>
        <v>57615600</v>
      </c>
      <c r="L17" s="133">
        <v>0.5745603295547842</v>
      </c>
      <c r="M17" s="138">
        <v>8.4000000000000005E-2</v>
      </c>
      <c r="N17" s="141">
        <f t="shared" si="2"/>
        <v>1.0217452216196661</v>
      </c>
    </row>
    <row r="18" spans="1:14" s="122" customFormat="1" ht="15" customHeight="1">
      <c r="A18" s="8" t="s">
        <v>9</v>
      </c>
      <c r="B18" s="8">
        <v>48259300</v>
      </c>
      <c r="C18" s="8"/>
      <c r="D18" s="93">
        <v>45846000</v>
      </c>
      <c r="E18" s="93"/>
      <c r="F18" s="127">
        <v>9770500</v>
      </c>
      <c r="G18" s="127"/>
      <c r="H18" s="14">
        <f t="shared" si="0"/>
        <v>7357200</v>
      </c>
      <c r="I18" s="14"/>
      <c r="J18" s="14">
        <f t="shared" si="1"/>
        <v>55616500</v>
      </c>
      <c r="L18" s="134">
        <v>0.73880697957527386</v>
      </c>
      <c r="M18" s="139">
        <v>8.3699999999999997E-2</v>
      </c>
      <c r="N18" s="142">
        <f t="shared" si="2"/>
        <v>1.1524514445920269</v>
      </c>
    </row>
    <row r="19" spans="1:14" s="122" customFormat="1" ht="15" customHeight="1">
      <c r="A19" s="44" t="s">
        <v>34</v>
      </c>
      <c r="B19" s="44">
        <v>2045900</v>
      </c>
      <c r="C19" s="44"/>
      <c r="D19" s="92">
        <v>1944000</v>
      </c>
      <c r="E19" s="92"/>
      <c r="F19" s="128"/>
      <c r="G19" s="128"/>
      <c r="H19" s="44">
        <f t="shared" si="0"/>
        <v>-101900</v>
      </c>
      <c r="I19" s="44"/>
      <c r="J19" s="44">
        <f t="shared" si="1"/>
        <v>1944000</v>
      </c>
      <c r="L19" s="133">
        <v>0.24032140248356465</v>
      </c>
      <c r="M19" s="138">
        <v>2E-3</v>
      </c>
      <c r="N19" s="141">
        <f t="shared" si="2"/>
        <v>0.95019306906495915</v>
      </c>
    </row>
    <row r="20" spans="1:14" s="122" customFormat="1" ht="15" customHeight="1">
      <c r="A20" s="8" t="s">
        <v>10</v>
      </c>
      <c r="B20" s="8">
        <v>11086500</v>
      </c>
      <c r="C20" s="8"/>
      <c r="D20" s="93">
        <v>10532000</v>
      </c>
      <c r="E20" s="93"/>
      <c r="F20" s="127">
        <v>200100</v>
      </c>
      <c r="G20" s="127"/>
      <c r="H20" s="14">
        <f t="shared" si="0"/>
        <v>-354400</v>
      </c>
      <c r="I20" s="14"/>
      <c r="J20" s="14">
        <f t="shared" si="1"/>
        <v>10732100</v>
      </c>
      <c r="L20" s="134">
        <v>0.55974326442271816</v>
      </c>
      <c r="M20" s="139">
        <v>1.54E-2</v>
      </c>
      <c r="N20" s="142">
        <f t="shared" si="2"/>
        <v>0.96803319352365491</v>
      </c>
    </row>
    <row r="21" spans="1:14" s="122" customFormat="1" ht="15" customHeight="1">
      <c r="A21" s="44" t="s">
        <v>11</v>
      </c>
      <c r="B21" s="44">
        <v>58850800</v>
      </c>
      <c r="C21" s="44"/>
      <c r="D21" s="92">
        <v>55908000</v>
      </c>
      <c r="E21" s="92"/>
      <c r="F21" s="128">
        <v>5148200</v>
      </c>
      <c r="G21" s="128"/>
      <c r="H21" s="44">
        <f t="shared" si="0"/>
        <v>2205400</v>
      </c>
      <c r="I21" s="44"/>
      <c r="J21" s="44">
        <f t="shared" si="1"/>
        <v>61056200</v>
      </c>
      <c r="L21" s="133">
        <v>0.63194862251822415</v>
      </c>
      <c r="M21" s="138">
        <v>8.9399999999999993E-2</v>
      </c>
      <c r="N21" s="141">
        <f t="shared" si="2"/>
        <v>1.0374744268557097</v>
      </c>
    </row>
    <row r="22" spans="1:14" s="122" customFormat="1" ht="15" customHeight="1">
      <c r="A22" s="8" t="s">
        <v>12</v>
      </c>
      <c r="B22" s="8">
        <v>33444200</v>
      </c>
      <c r="C22" s="8"/>
      <c r="D22" s="93">
        <v>31772000</v>
      </c>
      <c r="E22" s="93"/>
      <c r="F22" s="127">
        <v>2282000</v>
      </c>
      <c r="G22" s="127"/>
      <c r="H22" s="14">
        <f t="shared" si="0"/>
        <v>609800</v>
      </c>
      <c r="I22" s="14"/>
      <c r="J22" s="14">
        <f t="shared" si="1"/>
        <v>34054000</v>
      </c>
      <c r="L22" s="134">
        <v>0.54684256055363323</v>
      </c>
      <c r="M22" s="139">
        <v>4.9599999999999998E-2</v>
      </c>
      <c r="N22" s="142">
        <f t="shared" si="2"/>
        <v>1.0182333558584149</v>
      </c>
    </row>
    <row r="23" spans="1:14" s="122" customFormat="1" ht="15" customHeight="1">
      <c r="A23" s="44" t="s">
        <v>13</v>
      </c>
      <c r="B23" s="44">
        <v>46783700</v>
      </c>
      <c r="C23" s="44"/>
      <c r="D23" s="92">
        <v>44445000</v>
      </c>
      <c r="E23" s="92"/>
      <c r="F23" s="128">
        <v>1117900</v>
      </c>
      <c r="G23" s="128"/>
      <c r="H23" s="44">
        <f t="shared" si="0"/>
        <v>-1220800</v>
      </c>
      <c r="I23" s="44"/>
      <c r="J23" s="44">
        <f t="shared" si="1"/>
        <v>45562900</v>
      </c>
      <c r="L23" s="133">
        <v>0.60346011259096521</v>
      </c>
      <c r="M23" s="138">
        <v>6.5500000000000003E-2</v>
      </c>
      <c r="N23" s="141">
        <f t="shared" si="2"/>
        <v>0.97390544142511171</v>
      </c>
    </row>
    <row r="24" spans="1:14" s="122" customFormat="1" ht="15" customHeight="1">
      <c r="A24" s="8" t="s">
        <v>14</v>
      </c>
      <c r="B24" s="8">
        <v>35896900</v>
      </c>
      <c r="C24" s="8"/>
      <c r="D24" s="93">
        <v>34102000</v>
      </c>
      <c r="E24" s="93"/>
      <c r="F24" s="127">
        <v>2536200</v>
      </c>
      <c r="G24" s="127"/>
      <c r="H24" s="14">
        <f t="shared" si="0"/>
        <v>741300</v>
      </c>
      <c r="I24" s="14"/>
      <c r="J24" s="14">
        <f t="shared" si="1"/>
        <v>36638200</v>
      </c>
      <c r="L24" s="134">
        <v>0.72139267897071579</v>
      </c>
      <c r="M24" s="139">
        <v>5.3400000000000003E-2</v>
      </c>
      <c r="N24" s="142">
        <f t="shared" si="2"/>
        <v>1.0206508082870667</v>
      </c>
    </row>
    <row r="25" spans="1:14" s="122" customFormat="1" ht="15" customHeight="1">
      <c r="A25" s="44" t="s">
        <v>15</v>
      </c>
      <c r="B25" s="44">
        <v>43657800</v>
      </c>
      <c r="C25" s="44"/>
      <c r="D25" s="92">
        <v>41475000</v>
      </c>
      <c r="E25" s="92"/>
      <c r="F25" s="128"/>
      <c r="G25" s="128"/>
      <c r="H25" s="44">
        <f t="shared" si="0"/>
        <v>-2182800</v>
      </c>
      <c r="I25" s="44"/>
      <c r="J25" s="44">
        <f t="shared" si="1"/>
        <v>41475000</v>
      </c>
      <c r="L25" s="133">
        <v>0.3913016211470321</v>
      </c>
      <c r="M25" s="138">
        <v>5.8000000000000003E-2</v>
      </c>
      <c r="N25" s="141">
        <f t="shared" si="2"/>
        <v>0.95000206148729438</v>
      </c>
    </row>
    <row r="26" spans="1:14" s="122" customFormat="1" ht="15" customHeight="1">
      <c r="A26" s="8" t="s">
        <v>16</v>
      </c>
      <c r="B26" s="8">
        <v>47906200</v>
      </c>
      <c r="C26" s="8"/>
      <c r="D26" s="93">
        <v>45511000</v>
      </c>
      <c r="E26" s="93"/>
      <c r="F26" s="127"/>
      <c r="G26" s="127"/>
      <c r="H26" s="14">
        <f t="shared" si="0"/>
        <v>-2395200</v>
      </c>
      <c r="I26" s="14"/>
      <c r="J26" s="14">
        <f t="shared" si="1"/>
        <v>45511000</v>
      </c>
      <c r="L26" s="134">
        <v>0.44771763108773122</v>
      </c>
      <c r="M26" s="139">
        <v>6.3100000000000003E-2</v>
      </c>
      <c r="N26" s="142">
        <f t="shared" si="2"/>
        <v>0.95000229615373377</v>
      </c>
    </row>
    <row r="27" spans="1:14" s="122" customFormat="1" ht="15" customHeight="1">
      <c r="A27" s="44" t="s">
        <v>17</v>
      </c>
      <c r="B27" s="44">
        <v>41081400</v>
      </c>
      <c r="C27" s="44"/>
      <c r="D27" s="92">
        <v>39027000</v>
      </c>
      <c r="E27" s="92"/>
      <c r="F27" s="128"/>
      <c r="G27" s="128"/>
      <c r="H27" s="44">
        <f t="shared" si="0"/>
        <v>-2054400</v>
      </c>
      <c r="I27" s="44"/>
      <c r="J27" s="44">
        <f t="shared" si="1"/>
        <v>39027000</v>
      </c>
      <c r="L27" s="133">
        <v>0.46072818028334434</v>
      </c>
      <c r="M27" s="138">
        <v>5.3499999999999999E-2</v>
      </c>
      <c r="N27" s="141">
        <f t="shared" si="2"/>
        <v>0.94999196716762335</v>
      </c>
    </row>
    <row r="28" spans="1:14" s="122" customFormat="1" ht="15" customHeight="1">
      <c r="A28" s="8" t="s">
        <v>18</v>
      </c>
      <c r="B28" s="8">
        <v>14139500</v>
      </c>
      <c r="C28" s="8"/>
      <c r="D28" s="93">
        <v>13433000</v>
      </c>
      <c r="E28" s="93"/>
      <c r="F28" s="127"/>
      <c r="G28" s="127"/>
      <c r="H28" s="14">
        <f t="shared" si="0"/>
        <v>-706500</v>
      </c>
      <c r="I28" s="14"/>
      <c r="J28" s="14">
        <f t="shared" si="1"/>
        <v>13433000</v>
      </c>
      <c r="L28" s="134">
        <v>0.21199179726051223</v>
      </c>
      <c r="M28" s="139">
        <v>1.2E-2</v>
      </c>
      <c r="N28" s="142">
        <f t="shared" si="2"/>
        <v>0.95003359383287955</v>
      </c>
    </row>
    <row r="29" spans="1:14" s="122" customFormat="1" ht="15" customHeight="1">
      <c r="A29" s="44" t="s">
        <v>19</v>
      </c>
      <c r="B29" s="44">
        <v>18007800</v>
      </c>
      <c r="C29" s="44"/>
      <c r="D29" s="92">
        <v>17107000</v>
      </c>
      <c r="E29" s="92"/>
      <c r="F29" s="128"/>
      <c r="G29" s="128"/>
      <c r="H29" s="44">
        <f t="shared" si="0"/>
        <v>-900800</v>
      </c>
      <c r="I29" s="44"/>
      <c r="J29" s="44">
        <f t="shared" si="1"/>
        <v>17107000</v>
      </c>
      <c r="L29" s="133">
        <v>0.51946982794105545</v>
      </c>
      <c r="M29" s="138">
        <v>2.3900000000000001E-2</v>
      </c>
      <c r="N29" s="141">
        <f t="shared" si="2"/>
        <v>0.9499772320883173</v>
      </c>
    </row>
    <row r="30" spans="1:14" s="122" customFormat="1" ht="15" customHeight="1">
      <c r="A30" s="8" t="s">
        <v>20</v>
      </c>
      <c r="B30" s="8">
        <v>10653100</v>
      </c>
      <c r="C30" s="8"/>
      <c r="D30" s="93">
        <v>10120000</v>
      </c>
      <c r="E30" s="93"/>
      <c r="F30" s="127"/>
      <c r="G30" s="127"/>
      <c r="H30" s="14">
        <f t="shared" si="0"/>
        <v>-533100</v>
      </c>
      <c r="I30" s="14"/>
      <c r="J30" s="14">
        <f t="shared" si="1"/>
        <v>10120000</v>
      </c>
      <c r="L30" s="134">
        <v>0.35688022284122561</v>
      </c>
      <c r="M30" s="139">
        <v>1.2699999999999999E-2</v>
      </c>
      <c r="N30" s="142">
        <f t="shared" si="2"/>
        <v>0.94995822812139186</v>
      </c>
    </row>
    <row r="31" spans="1:14" s="122" customFormat="1" ht="15" customHeight="1">
      <c r="A31" s="44" t="s">
        <v>21</v>
      </c>
      <c r="B31" s="44">
        <v>17159500</v>
      </c>
      <c r="C31" s="44"/>
      <c r="D31" s="92">
        <v>16302000</v>
      </c>
      <c r="E31" s="92"/>
      <c r="F31" s="128">
        <v>610400</v>
      </c>
      <c r="G31" s="128"/>
      <c r="H31" s="44">
        <f t="shared" si="0"/>
        <v>-247100</v>
      </c>
      <c r="I31" s="44"/>
      <c r="J31" s="44">
        <f t="shared" si="1"/>
        <v>16912400</v>
      </c>
      <c r="L31" s="133">
        <v>0.65897490429604422</v>
      </c>
      <c r="M31" s="138">
        <v>2.4400000000000002E-2</v>
      </c>
      <c r="N31" s="141">
        <f t="shared" si="2"/>
        <v>0.98559981351437975</v>
      </c>
    </row>
    <row r="32" spans="1:14" s="122" customFormat="1" ht="6" customHeight="1">
      <c r="A32" s="8"/>
      <c r="B32" s="8"/>
      <c r="C32" s="8"/>
      <c r="D32" s="18"/>
      <c r="E32" s="18"/>
      <c r="F32" s="12"/>
      <c r="G32" s="12"/>
      <c r="H32" s="14"/>
      <c r="I32" s="14"/>
      <c r="J32" s="14"/>
      <c r="L32" s="11"/>
      <c r="M32" s="11"/>
      <c r="N32" s="52"/>
    </row>
    <row r="33" spans="1:14" s="122" customFormat="1" ht="15" customHeight="1" thickBot="1">
      <c r="A33" s="129" t="s">
        <v>22</v>
      </c>
      <c r="B33" s="129">
        <f>SUM(B9:B31)</f>
        <v>700948800</v>
      </c>
      <c r="C33" s="129"/>
      <c r="D33" s="129">
        <f>SUM(D9:D32)</f>
        <v>665901000</v>
      </c>
      <c r="E33" s="129"/>
      <c r="F33" s="129">
        <f>SUM(F9:F32)</f>
        <v>35047800</v>
      </c>
      <c r="G33" s="129"/>
      <c r="H33" s="130">
        <f>SUM(H9:H31)</f>
        <v>0</v>
      </c>
      <c r="I33" s="130"/>
      <c r="J33" s="130">
        <f>SUM(J9:J31)</f>
        <v>700948800</v>
      </c>
      <c r="L33" s="136">
        <v>0.55000000000000004</v>
      </c>
      <c r="M33" s="136">
        <f>SUM(M9:M32)</f>
        <v>1.0000000000000002</v>
      </c>
      <c r="N33" s="143">
        <f>J33/B33</f>
        <v>1</v>
      </c>
    </row>
    <row r="34" spans="1:14" s="122" customFormat="1" ht="6" customHeight="1">
      <c r="A34" s="8"/>
      <c r="B34" s="8"/>
      <c r="C34" s="8"/>
      <c r="D34" s="8"/>
      <c r="E34" s="8"/>
      <c r="F34" s="11"/>
      <c r="G34" s="8"/>
      <c r="H34" s="12"/>
      <c r="I34" s="12"/>
      <c r="J34" s="14"/>
      <c r="K34" s="14"/>
      <c r="L34" s="6"/>
    </row>
    <row r="35" spans="1:14" s="122" customFormat="1" ht="6" customHeight="1">
      <c r="A35" s="15"/>
      <c r="B35" s="15"/>
      <c r="C35" s="15"/>
      <c r="D35" s="15"/>
      <c r="E35" s="15"/>
      <c r="F35" s="135"/>
      <c r="G35" s="15"/>
      <c r="H35" s="12"/>
      <c r="I35" s="12"/>
      <c r="J35" s="14"/>
      <c r="K35" s="14"/>
      <c r="L35" s="6"/>
    </row>
    <row r="36" spans="1:14" s="122" customFormat="1" ht="18.600000000000001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90"/>
    </row>
  </sheetData>
  <mergeCells count="2">
    <mergeCell ref="A36:K36"/>
    <mergeCell ref="L4:N4"/>
  </mergeCells>
  <printOptions horizontalCentered="1"/>
  <pageMargins left="0.7" right="0.7" top="0.5" bottom="0.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72WVDYXX2UNK-1717399031-153</_dlc_DocId>
    <_dlc_DocIdUrl xmlns="30355ef0-b855-4ebb-a92a-a6c79f7573fd">
      <Url>https://www.calstate.edu/csu-system/about-the-csu/budget/_layouts/15/DocIdRedir.aspx?ID=72WVDYXX2UNK-1717399031-153</Url>
      <Description>72WVDYXX2UNK-1717399031-153</Description>
    </_dlc_DocIdUrl>
  </documentManagement>
</p:properties>
</file>

<file path=customXml/itemProps1.xml><?xml version="1.0" encoding="utf-8"?>
<ds:datastoreItem xmlns:ds="http://schemas.openxmlformats.org/officeDocument/2006/customXml" ds:itemID="{937E82DE-B012-4A96-98A7-11488CA3B0F5}"/>
</file>

<file path=customXml/itemProps2.xml><?xml version="1.0" encoding="utf-8"?>
<ds:datastoreItem xmlns:ds="http://schemas.openxmlformats.org/officeDocument/2006/customXml" ds:itemID="{6C34F976-0BCA-400E-AEE6-66E3C467328B}"/>
</file>

<file path=customXml/itemProps3.xml><?xml version="1.0" encoding="utf-8"?>
<ds:datastoreItem xmlns:ds="http://schemas.openxmlformats.org/officeDocument/2006/customXml" ds:itemID="{CB842259-0319-4B46-9A3E-0174A428881A}"/>
</file>

<file path=customXml/itemProps4.xml><?xml version="1.0" encoding="utf-8"?>
<ds:datastoreItem xmlns:ds="http://schemas.openxmlformats.org/officeDocument/2006/customXml" ds:itemID="{60DED42E-9574-48F1-B318-84856C52B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Attach A-Summary</vt:lpstr>
      <vt:lpstr>Attach B-Adj to Base GF-</vt:lpstr>
      <vt:lpstr>Attach C-New GF</vt:lpstr>
      <vt:lpstr>Attach D-net-tuition-rev</vt:lpstr>
      <vt:lpstr>Attach E-SUG</vt:lpstr>
      <vt:lpstr>'Attach A-Summary'!Print_Area</vt:lpstr>
      <vt:lpstr>'Attach B-Adj to Base GF-'!Print_Area</vt:lpstr>
      <vt:lpstr>'Attach C-New GF'!Print_Area</vt:lpstr>
      <vt:lpstr>'Attach D-net-tuition-rev'!Print_Area</vt:lpstr>
      <vt:lpstr>'Attach E-SUG'!Print_Area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ccanfield@calstate.edu</dc:creator>
  <cp:lastModifiedBy>Canfield, Chris</cp:lastModifiedBy>
  <cp:lastPrinted>2018-07-14T00:24:28Z</cp:lastPrinted>
  <dcterms:created xsi:type="dcterms:W3CDTF">2015-03-23T19:18:44Z</dcterms:created>
  <dcterms:modified xsi:type="dcterms:W3CDTF">2018-07-14T00:26:42Z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8e7da6f5-0482-4a21-9bd1-16eb5ba88c2c</vt:lpwstr>
  </property>
</Properties>
</file>