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 - One-Time Allocations" sheetId="1" r:id="rId1"/>
    <sheet name="B-2018-19 DM and Infrastructure" sheetId="2" r:id="rId2"/>
  </sheets>
  <definedNames>
    <definedName name="_xlnm.Print_Titles" localSheetId="1">'B-2018-19 DM and Infrastructure'!$1:$6</definedName>
  </definedNames>
  <calcPr fullCalcOnLoad="1"/>
</workbook>
</file>

<file path=xl/sharedStrings.xml><?xml version="1.0" encoding="utf-8"?>
<sst xmlns="http://schemas.openxmlformats.org/spreadsheetml/2006/main" count="265" uniqueCount="167">
  <si>
    <t>2018-19 One-Time Allocations</t>
  </si>
  <si>
    <t>Attachment A</t>
  </si>
  <si>
    <t>Campus</t>
  </si>
  <si>
    <t>Budget Bill Allocations</t>
  </si>
  <si>
    <t>Enrollment Allocation</t>
  </si>
  <si>
    <t>Total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</si>
  <si>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</si>
  <si>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</si>
  <si>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</si>
  <si>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</si>
  <si>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</si>
  <si>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</si>
  <si>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</si>
  <si>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</si>
  <si>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</si>
  <si>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</si>
  <si>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</si>
  <si>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</si>
  <si>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</si>
  <si>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</si>
  <si>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</si>
  <si>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</si>
  <si>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</si>
  <si>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</si>
  <si>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</si>
  <si>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</si>
  <si>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</si>
  <si>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</si>
  <si>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</si>
  <si>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</si>
  <si>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Systemwide Provisions</t>
  </si>
  <si>
    <t>Deferred Maintenance and Infrastructure Improvements</t>
  </si>
  <si>
    <t>Attachment B</t>
  </si>
  <si>
    <t xml:space="preserve">  Campus</t>
  </si>
  <si>
    <t xml:space="preserve">Project Title </t>
  </si>
  <si>
    <t>Notes</t>
  </si>
  <si>
    <t xml:space="preserve">CPDC Project Code </t>
  </si>
  <si>
    <t>CPDC Project Type</t>
  </si>
  <si>
    <t>Fund</t>
  </si>
  <si>
    <t>Campus Total - Allocated by Systemwide Budget</t>
  </si>
  <si>
    <t>(Cols 1 + 2)</t>
  </si>
  <si>
    <t>Electrical Distribution Replacement</t>
  </si>
  <si>
    <t>BK-01364</t>
  </si>
  <si>
    <t>NRMR</t>
  </si>
  <si>
    <t>Bakersfield Total</t>
  </si>
  <si>
    <t>Electrical and Fire Alarm Replacement Ph. 1</t>
  </si>
  <si>
    <t>CI-01681</t>
  </si>
  <si>
    <t>ADA Access Improvements</t>
  </si>
  <si>
    <t>CI-01682</t>
  </si>
  <si>
    <t>Roof Replacement and Renewal</t>
  </si>
  <si>
    <t>CI-01683</t>
  </si>
  <si>
    <t>Sewer/Potable Water Replacement</t>
  </si>
  <si>
    <t>CI-01684</t>
  </si>
  <si>
    <t>North Campus Hydronic Loop Extension</t>
  </si>
  <si>
    <t>CI-01560</t>
  </si>
  <si>
    <t>CIMP</t>
  </si>
  <si>
    <t>Channel Islands Total</t>
  </si>
  <si>
    <t>Main Switchgear and Electrical System Renewal</t>
  </si>
  <si>
    <t>CH-01656</t>
  </si>
  <si>
    <t>Chico Total</t>
  </si>
  <si>
    <t>HVAC Improvements, Central Plant</t>
  </si>
  <si>
    <t>DH-01686</t>
  </si>
  <si>
    <t>Academic Building Renewal</t>
  </si>
  <si>
    <t>DH-01658</t>
  </si>
  <si>
    <t>Dominguez Hills Total</t>
  </si>
  <si>
    <t>Chiller/Boiler Replacement</t>
  </si>
  <si>
    <t>EB-01687</t>
  </si>
  <si>
    <t>Library Annex Renovation (Seismic)</t>
  </si>
  <si>
    <t>EB-01563</t>
  </si>
  <si>
    <t>East Bay Total</t>
  </si>
  <si>
    <t>Central Plant Replacement</t>
  </si>
  <si>
    <t>FR-01402</t>
  </si>
  <si>
    <t>Utility Infrastructure Improvements</t>
  </si>
  <si>
    <t>FR-01688</t>
  </si>
  <si>
    <t>Fire/Life Safety</t>
  </si>
  <si>
    <t>FR-01689</t>
  </si>
  <si>
    <t>Fresno Total</t>
  </si>
  <si>
    <t>Science/Physical Plant Building Renewal</t>
  </si>
  <si>
    <t>FL-01690</t>
  </si>
  <si>
    <t>FL-01691</t>
  </si>
  <si>
    <t>Fullerton Total</t>
  </si>
  <si>
    <t>Seismic Upgrade, Library</t>
  </si>
  <si>
    <t>HM-00501</t>
  </si>
  <si>
    <t>Humboldt Total</t>
  </si>
  <si>
    <t>Building Systems Renewal</t>
  </si>
  <si>
    <t>LB-01692</t>
  </si>
  <si>
    <t>Microbiology HVAC Replacement Phase 1</t>
  </si>
  <si>
    <t>LB-01570</t>
  </si>
  <si>
    <t>Long Beach Total</t>
  </si>
  <si>
    <t>Physical Sciences (Seismic)</t>
  </si>
  <si>
    <t>LA-01140</t>
  </si>
  <si>
    <t>Los Angeles Total</t>
  </si>
  <si>
    <t>Maritime Academy</t>
  </si>
  <si>
    <t>Boiler Replacement</t>
  </si>
  <si>
    <t>Phase 2</t>
  </si>
  <si>
    <t>MA-01319</t>
  </si>
  <si>
    <t>Emergency Generator, Sim/Data Center</t>
  </si>
  <si>
    <t>MA-01317</t>
  </si>
  <si>
    <t>MA-01379</t>
  </si>
  <si>
    <t>Maritime Academy Total</t>
  </si>
  <si>
    <t>Building Systems Improvements</t>
  </si>
  <si>
    <t>MB-01694</t>
  </si>
  <si>
    <t>Monterey Bay Total</t>
  </si>
  <si>
    <t>Heating System Replacement, Phase 5</t>
  </si>
  <si>
    <t>NR-01672</t>
  </si>
  <si>
    <t>NR-01695</t>
  </si>
  <si>
    <t>Northridge Total</t>
  </si>
  <si>
    <t>HVAC/Electrical Renewal</t>
  </si>
  <si>
    <t>PO-01696</t>
  </si>
  <si>
    <t>Pomona Total</t>
  </si>
  <si>
    <t>SA-01697</t>
  </si>
  <si>
    <t>Sacramento Total</t>
  </si>
  <si>
    <t>SB-01467</t>
  </si>
  <si>
    <t>SB-01698</t>
  </si>
  <si>
    <t>San Bernardino Total</t>
  </si>
  <si>
    <t>Electrical Utility Replacement, Phase 1</t>
  </si>
  <si>
    <t>SD-01699</t>
  </si>
  <si>
    <t>San Diego Total</t>
  </si>
  <si>
    <t>Elevator Renewal</t>
  </si>
  <si>
    <t>SF-01700</t>
  </si>
  <si>
    <t>San Francisco Total</t>
  </si>
  <si>
    <t>Fire Alarm Renewal</t>
  </si>
  <si>
    <t>SJ-01701</t>
  </si>
  <si>
    <t>HVAC/Electric Renewal</t>
  </si>
  <si>
    <t>SJ-01702</t>
  </si>
  <si>
    <t>San Jose Total</t>
  </si>
  <si>
    <t>SL-01703</t>
  </si>
  <si>
    <t>SL-01704</t>
  </si>
  <si>
    <t>San Luis Obispo Total</t>
  </si>
  <si>
    <t>SM-01705</t>
  </si>
  <si>
    <t>San Marcos Total</t>
  </si>
  <si>
    <t>SO-01706</t>
  </si>
  <si>
    <t>Stevenson Hall Surge Space</t>
  </si>
  <si>
    <t>SO-01707</t>
  </si>
  <si>
    <t>--</t>
  </si>
  <si>
    <t>Central Plant Roof/Chiller/Controls/Tower</t>
  </si>
  <si>
    <t>SO-01475</t>
  </si>
  <si>
    <t>SO-01708</t>
  </si>
  <si>
    <t>Sonoma Total</t>
  </si>
  <si>
    <t>Library Renovation/Infrastructure Repairs (Seismic)</t>
  </si>
  <si>
    <t>ST-01406</t>
  </si>
  <si>
    <t>HVAC Improvements, Drama Building</t>
  </si>
  <si>
    <t>ST-01709</t>
  </si>
  <si>
    <t>Stanislaus Total</t>
  </si>
  <si>
    <t>Facilities Condition Assessment Renewal Program</t>
  </si>
  <si>
    <t>SW-01557</t>
  </si>
  <si>
    <t>MA-01671</t>
  </si>
  <si>
    <t>Systemwide Total</t>
  </si>
  <si>
    <t>Grand Total</t>
  </si>
  <si>
    <r>
      <t xml:space="preserve">Deferred Maintenance &amp; Infrastructure Projects </t>
    </r>
    <r>
      <rPr>
        <vertAlign val="superscript"/>
        <sz val="11"/>
        <rFont val="Calibri"/>
        <family val="2"/>
      </rPr>
      <t>1</t>
    </r>
  </si>
  <si>
    <r>
      <rPr>
        <b/>
        <sz val="11"/>
        <rFont val="Calibri"/>
        <family val="2"/>
      </rPr>
      <t>Capital Improvement (CIMP)</t>
    </r>
    <r>
      <rPr>
        <sz val="11"/>
        <rFont val="Calibri"/>
        <family val="2"/>
      </rPr>
      <t xml:space="preserve"> - CSU Fund 487 | </t>
    </r>
    <r>
      <rPr>
        <b/>
        <sz val="11"/>
        <rFont val="Calibri"/>
        <family val="2"/>
      </rPr>
      <t>Non-Recurring Maintenance/Repair (NRMR)</t>
    </r>
    <r>
      <rPr>
        <sz val="11"/>
        <rFont val="Calibri"/>
        <family val="2"/>
      </rPr>
      <t xml:space="preserve"> - CSU Fund 486 | </t>
    </r>
    <r>
      <rPr>
        <b/>
        <sz val="11"/>
        <rFont val="Calibri"/>
        <family val="2"/>
      </rPr>
      <t>CSU Operating</t>
    </r>
    <r>
      <rPr>
        <sz val="11"/>
        <rFont val="Calibri"/>
        <family val="2"/>
      </rPr>
      <t xml:space="preserve"> - CSU Fund 485</t>
    </r>
  </si>
  <si>
    <t>Coded Memo B 2018-03</t>
  </si>
  <si>
    <t>July 23, 2018</t>
  </si>
  <si>
    <r>
      <t xml:space="preserve">Maritime Academy Infrastructure Improvements </t>
    </r>
    <r>
      <rPr>
        <vertAlign val="superscript"/>
        <sz val="11"/>
        <rFont val="Calibri"/>
        <family val="2"/>
      </rPr>
      <t>1</t>
    </r>
  </si>
  <si>
    <t>Systemwide/CO</t>
  </si>
  <si>
    <t xml:space="preserve">Infrastructure Improvements            CSU Reserves </t>
  </si>
  <si>
    <t>Graduation Initiative 2025
ASA 2018-10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</si>
  <si>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Additional systemwide revenue bond funding is re-allocated between Fresno, Dominiguez Hills, Long Beach, and Los Angeles.  See Attachment B for details.</t>
    </r>
  </si>
  <si>
    <t>Research, Scholarly &amp; Creative Activity
ASA 2018-08</t>
  </si>
  <si>
    <t xml:space="preserve">Deferred Maintenance - Budget Act General Fund 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</si>
  <si>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MA-01671 Infrastructrue Improvements allocated to CPDC; 48703-1089-MA1671PJ</t>
    </r>
  </si>
  <si>
    <r>
      <rPr>
        <vertAlign val="superscript"/>
        <sz val="11"/>
        <rFont val="Calibri"/>
        <family val="2"/>
      </rPr>
      <t xml:space="preserve">2  </t>
    </r>
    <r>
      <rPr>
        <sz val="11"/>
        <rFont val="Calibri"/>
        <family val="2"/>
      </rPr>
      <t>Campuses to provide cashflows to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CPDC to assist allocation process. </t>
    </r>
  </si>
  <si>
    <r>
      <t xml:space="preserve">SRB-AP $20m Re-allocated 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</si>
  <si>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Repair Storm Drain/Road/Hill Drainage</t>
  </si>
  <si>
    <t xml:space="preserve">Building Systems Improvements </t>
  </si>
  <si>
    <t>Library Deck Replacement</t>
  </si>
  <si>
    <t>Landslide Remediation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</si>
</sst>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_);\(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name val="Tms Rmn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theme="0" tint="-0.149959996342659"/>
      </left>
      <right/>
      <top style="thin"/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3" fontId="3" fillId="0" borderId="0">
      <alignment horizontal="right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3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indent="1"/>
      <protection locked="0"/>
    </xf>
    <xf numFmtId="5" fontId="0" fillId="33" borderId="11" xfId="0" applyNumberFormat="1" applyFont="1" applyFill="1" applyBorder="1" applyAlignment="1" applyProtection="1">
      <alignment horizontal="right" indent="1"/>
      <protection locked="0"/>
    </xf>
    <xf numFmtId="165" fontId="0" fillId="33" borderId="11" xfId="42" applyNumberFormat="1" applyFont="1" applyFill="1" applyBorder="1" applyAlignment="1" applyProtection="1">
      <alignment horizontal="right" indent="1"/>
      <protection locked="0"/>
    </xf>
    <xf numFmtId="165" fontId="0" fillId="33" borderId="11" xfId="0" applyNumberFormat="1" applyFont="1" applyFill="1" applyBorder="1" applyAlignment="1" applyProtection="1">
      <alignment horizontal="right" indent="1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 indent="1"/>
      <protection locked="0"/>
    </xf>
    <xf numFmtId="37" fontId="0" fillId="0" borderId="12" xfId="0" applyNumberFormat="1" applyFont="1" applyFill="1" applyBorder="1" applyAlignment="1" applyProtection="1">
      <alignment horizontal="right" indent="1"/>
      <protection locked="0"/>
    </xf>
    <xf numFmtId="3" fontId="0" fillId="0" borderId="12" xfId="42" applyNumberFormat="1" applyFont="1" applyFill="1" applyBorder="1" applyAlignment="1" applyProtection="1">
      <alignment horizontal="right" indent="1"/>
      <protection locked="0"/>
    </xf>
    <xf numFmtId="3" fontId="0" fillId="0" borderId="12" xfId="0" applyNumberFormat="1" applyFont="1" applyFill="1" applyBorder="1" applyAlignment="1" applyProtection="1">
      <alignment horizontal="right" indent="1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right" indent="1"/>
      <protection locked="0"/>
    </xf>
    <xf numFmtId="37" fontId="0" fillId="33" borderId="12" xfId="0" applyNumberFormat="1" applyFont="1" applyFill="1" applyBorder="1" applyAlignment="1" applyProtection="1">
      <alignment horizontal="right" indent="1"/>
      <protection locked="0"/>
    </xf>
    <xf numFmtId="3" fontId="0" fillId="33" borderId="12" xfId="42" applyNumberFormat="1" applyFont="1" applyFill="1" applyBorder="1" applyAlignment="1" applyProtection="1">
      <alignment horizontal="right" indent="1"/>
      <protection locked="0"/>
    </xf>
    <xf numFmtId="41" fontId="0" fillId="33" borderId="12" xfId="42" applyNumberFormat="1" applyFont="1" applyFill="1" applyBorder="1" applyAlignment="1" applyProtection="1">
      <alignment horizontal="right" indent="1"/>
      <protection locked="0"/>
    </xf>
    <xf numFmtId="3" fontId="0" fillId="33" borderId="12" xfId="0" applyNumberFormat="1" applyFont="1" applyFill="1" applyBorder="1" applyAlignment="1" applyProtection="1">
      <alignment horizontal="right" indent="1"/>
      <protection locked="0"/>
    </xf>
    <xf numFmtId="164" fontId="0" fillId="33" borderId="12" xfId="42" applyNumberFormat="1" applyFont="1" applyFill="1" applyBorder="1" applyAlignment="1" applyProtection="1">
      <alignment horizontal="right" indent="1"/>
      <protection locked="0"/>
    </xf>
    <xf numFmtId="43" fontId="0" fillId="0" borderId="12" xfId="42" applyNumberFormat="1" applyFont="1" applyFill="1" applyBorder="1" applyAlignment="1" applyProtection="1">
      <alignment horizontal="right" indent="1"/>
      <protection locked="0"/>
    </xf>
    <xf numFmtId="41" fontId="0" fillId="0" borderId="12" xfId="42" applyNumberFormat="1" applyFont="1" applyFill="1" applyBorder="1" applyAlignment="1" applyProtection="1">
      <alignment horizontal="right" inden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 indent="1"/>
      <protection locked="0"/>
    </xf>
    <xf numFmtId="37" fontId="0" fillId="33" borderId="10" xfId="0" applyNumberFormat="1" applyFont="1" applyFill="1" applyBorder="1" applyAlignment="1" applyProtection="1">
      <alignment horizontal="right" indent="1"/>
      <protection locked="0"/>
    </xf>
    <xf numFmtId="3" fontId="0" fillId="33" borderId="10" xfId="42" applyNumberFormat="1" applyFont="1" applyFill="1" applyBorder="1" applyAlignment="1" applyProtection="1">
      <alignment horizontal="right" indent="1"/>
      <protection locked="0"/>
    </xf>
    <xf numFmtId="3" fontId="0" fillId="33" borderId="10" xfId="0" applyNumberFormat="1" applyFont="1" applyFill="1" applyBorder="1" applyAlignment="1" applyProtection="1">
      <alignment horizontal="right" indent="1"/>
      <protection locked="0"/>
    </xf>
    <xf numFmtId="165" fontId="43" fillId="0" borderId="13" xfId="0" applyNumberFormat="1" applyFont="1" applyFill="1" applyBorder="1" applyAlignment="1" applyProtection="1">
      <alignment horizontal="right" indent="1"/>
      <protection locked="0"/>
    </xf>
    <xf numFmtId="0" fontId="43" fillId="0" borderId="13" xfId="0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165" fontId="6" fillId="0" borderId="0" xfId="57" applyNumberFormat="1" applyFont="1">
      <alignment/>
      <protection/>
    </xf>
    <xf numFmtId="167" fontId="6" fillId="0" borderId="0" xfId="57" applyNumberFormat="1" applyFont="1" applyAlignment="1">
      <alignment horizontal="center"/>
      <protection/>
    </xf>
    <xf numFmtId="0" fontId="6" fillId="0" borderId="14" xfId="57" applyFont="1" applyFill="1" applyBorder="1" applyAlignment="1">
      <alignment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164" fontId="6" fillId="0" borderId="14" xfId="44" applyNumberFormat="1" applyFont="1" applyFill="1" applyBorder="1" applyAlignment="1">
      <alignment vertical="center"/>
    </xf>
    <xf numFmtId="0" fontId="10" fillId="34" borderId="14" xfId="57" applyFont="1" applyFill="1" applyBorder="1" applyAlignment="1">
      <alignment vertical="center"/>
      <protection/>
    </xf>
    <xf numFmtId="0" fontId="10" fillId="34" borderId="14" xfId="57" applyFont="1" applyFill="1" applyBorder="1" applyAlignment="1">
      <alignment horizontal="center" vertical="center"/>
      <protection/>
    </xf>
    <xf numFmtId="164" fontId="10" fillId="34" borderId="14" xfId="44" applyNumberFormat="1" applyFont="1" applyFill="1" applyBorder="1" applyAlignment="1">
      <alignment vertical="center"/>
    </xf>
    <xf numFmtId="0" fontId="10" fillId="34" borderId="0" xfId="57" applyFont="1" applyFill="1">
      <alignment/>
      <protection/>
    </xf>
    <xf numFmtId="0" fontId="6" fillId="0" borderId="14" xfId="57" applyFont="1" applyFill="1" applyBorder="1" applyAlignment="1">
      <alignment horizontal="left"/>
      <protection/>
    </xf>
    <xf numFmtId="0" fontId="6" fillId="0" borderId="14" xfId="57" applyFont="1" applyFill="1" applyBorder="1" applyAlignment="1">
      <alignment horizontal="center"/>
      <protection/>
    </xf>
    <xf numFmtId="3" fontId="6" fillId="0" borderId="14" xfId="57" applyNumberFormat="1" applyFont="1" applyFill="1" applyBorder="1" applyAlignment="1">
      <alignment horizontal="left" shrinkToFit="1"/>
      <protection/>
    </xf>
    <xf numFmtId="3" fontId="6" fillId="0" borderId="14" xfId="57" applyNumberFormat="1" applyFont="1" applyFill="1" applyBorder="1" applyAlignment="1">
      <alignment horizontal="center" shrinkToFit="1"/>
      <protection/>
    </xf>
    <xf numFmtId="3" fontId="6" fillId="0" borderId="14" xfId="57" applyNumberFormat="1" applyFont="1" applyFill="1" applyBorder="1" applyAlignment="1">
      <alignment horizontal="left" vertical="center" wrapText="1" shrinkToFit="1"/>
      <protection/>
    </xf>
    <xf numFmtId="3" fontId="6" fillId="0" borderId="14" xfId="57" applyNumberFormat="1" applyFont="1" applyFill="1" applyBorder="1" applyAlignment="1">
      <alignment horizontal="center" vertical="center" wrapText="1" shrinkToFit="1"/>
      <protection/>
    </xf>
    <xf numFmtId="0" fontId="6" fillId="0" borderId="14" xfId="57" applyFont="1" applyFill="1" applyBorder="1" applyAlignment="1" quotePrefix="1">
      <alignment horizontal="center" vertical="center"/>
      <protection/>
    </xf>
    <xf numFmtId="3" fontId="6" fillId="0" borderId="14" xfId="57" applyNumberFormat="1" applyFont="1" applyFill="1" applyBorder="1" applyAlignment="1">
      <alignment horizontal="center" vertical="center" shrinkToFit="1"/>
      <protection/>
    </xf>
    <xf numFmtId="0" fontId="10" fillId="34" borderId="15" xfId="57" applyFont="1" applyFill="1" applyBorder="1" applyAlignment="1">
      <alignment vertical="center"/>
      <protection/>
    </xf>
    <xf numFmtId="0" fontId="10" fillId="34" borderId="15" xfId="57" applyFont="1" applyFill="1" applyBorder="1" applyAlignment="1">
      <alignment horizontal="center" vertical="center"/>
      <protection/>
    </xf>
    <xf numFmtId="3" fontId="10" fillId="34" borderId="15" xfId="57" applyNumberFormat="1" applyFont="1" applyFill="1" applyBorder="1" applyAlignment="1">
      <alignment horizontal="center" vertical="center" shrinkToFit="1"/>
      <protection/>
    </xf>
    <xf numFmtId="164" fontId="10" fillId="34" borderId="15" xfId="44" applyNumberFormat="1" applyFont="1" applyFill="1" applyBorder="1" applyAlignment="1">
      <alignment vertical="center"/>
    </xf>
    <xf numFmtId="0" fontId="6" fillId="34" borderId="14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3" fontId="6" fillId="34" borderId="14" xfId="57" applyNumberFormat="1" applyFont="1" applyFill="1" applyBorder="1" applyAlignment="1">
      <alignment horizontal="center" vertical="center" shrinkToFit="1"/>
      <protection/>
    </xf>
    <xf numFmtId="0" fontId="6" fillId="34" borderId="0" xfId="57" applyFont="1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66" fontId="6" fillId="0" borderId="0" xfId="47" applyNumberFormat="1" applyFont="1" applyFill="1" applyBorder="1" applyAlignment="1">
      <alignment vertical="center"/>
    </xf>
    <xf numFmtId="0" fontId="6" fillId="0" borderId="0" xfId="57" applyFont="1" applyFill="1" applyBorder="1" applyAlignment="1" quotePrefix="1">
      <alignment vertical="center"/>
      <protection/>
    </xf>
    <xf numFmtId="165" fontId="43" fillId="0" borderId="13" xfId="45" applyNumberFormat="1" applyFont="1" applyFill="1" applyBorder="1" applyAlignment="1" applyProtection="1">
      <alignment horizontal="right" indent="1"/>
      <protection locked="0"/>
    </xf>
    <xf numFmtId="37" fontId="45" fillId="0" borderId="0" xfId="0" applyNumberFormat="1" applyFont="1" applyFill="1" applyAlignment="1">
      <alignment horizontal="right"/>
    </xf>
    <xf numFmtId="37" fontId="45" fillId="0" borderId="0" xfId="0" applyNumberFormat="1" applyFont="1" applyFill="1" applyAlignment="1" quotePrefix="1">
      <alignment horizontal="right"/>
    </xf>
    <xf numFmtId="0" fontId="10" fillId="34" borderId="0" xfId="57" applyFont="1" applyFill="1" applyBorder="1" applyAlignment="1">
      <alignment vertical="center"/>
      <protection/>
    </xf>
    <xf numFmtId="0" fontId="10" fillId="34" borderId="16" xfId="57" applyFont="1" applyFill="1" applyBorder="1" applyAlignment="1">
      <alignment vertical="center"/>
      <protection/>
    </xf>
    <xf numFmtId="0" fontId="10" fillId="0" borderId="0" xfId="57" applyFont="1">
      <alignment/>
      <protection/>
    </xf>
    <xf numFmtId="3" fontId="10" fillId="0" borderId="16" xfId="58" applyFont="1" applyFill="1" applyBorder="1" applyAlignment="1">
      <alignment horizontal="left"/>
      <protection/>
    </xf>
    <xf numFmtId="3" fontId="10" fillId="0" borderId="16" xfId="58" applyFont="1" applyFill="1" applyBorder="1" applyAlignment="1">
      <alignment horizontal="left" wrapText="1"/>
      <protection/>
    </xf>
    <xf numFmtId="3" fontId="10" fillId="0" borderId="16" xfId="58" applyFont="1" applyFill="1" applyBorder="1" applyAlignment="1">
      <alignment horizontal="center" wrapText="1"/>
      <protection/>
    </xf>
    <xf numFmtId="166" fontId="10" fillId="0" borderId="16" xfId="47" applyNumberFormat="1" applyFont="1" applyFill="1" applyBorder="1" applyAlignment="1">
      <alignment horizontal="center" wrapText="1"/>
    </xf>
    <xf numFmtId="165" fontId="10" fillId="0" borderId="16" xfId="47" applyNumberFormat="1" applyFont="1" applyFill="1" applyBorder="1" applyAlignment="1">
      <alignment horizontal="center" wrapText="1"/>
    </xf>
    <xf numFmtId="3" fontId="10" fillId="0" borderId="17" xfId="58" applyFont="1" applyFill="1" applyBorder="1" applyAlignment="1">
      <alignment horizontal="left" vertical="center"/>
      <protection/>
    </xf>
    <xf numFmtId="3" fontId="10" fillId="0" borderId="17" xfId="58" applyFont="1" applyFill="1" applyBorder="1" applyAlignment="1">
      <alignment horizontal="left" vertical="center" wrapText="1"/>
      <protection/>
    </xf>
    <xf numFmtId="3" fontId="10" fillId="0" borderId="17" xfId="58" applyFont="1" applyFill="1" applyBorder="1" applyAlignment="1">
      <alignment horizontal="center" vertical="center" wrapText="1"/>
      <protection/>
    </xf>
    <xf numFmtId="166" fontId="10" fillId="0" borderId="17" xfId="47" applyNumberFormat="1" applyFont="1" applyFill="1" applyBorder="1" applyAlignment="1">
      <alignment horizontal="center" vertical="center" wrapText="1"/>
    </xf>
    <xf numFmtId="165" fontId="12" fillId="0" borderId="17" xfId="47" applyNumberFormat="1" applyFont="1" applyFill="1" applyBorder="1" applyAlignment="1">
      <alignment horizontal="center" vertical="center" wrapText="1"/>
    </xf>
    <xf numFmtId="49" fontId="10" fillId="0" borderId="17" xfId="47" applyNumberFormat="1" applyFont="1" applyFill="1" applyBorder="1" applyAlignment="1">
      <alignment horizontal="center" vertical="center" wrapText="1"/>
    </xf>
    <xf numFmtId="0" fontId="6" fillId="0" borderId="18" xfId="57" applyFont="1" applyFill="1" applyBorder="1" applyAlignment="1">
      <alignment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164" fontId="6" fillId="0" borderId="18" xfId="44" applyNumberFormat="1" applyFont="1" applyFill="1" applyBorder="1" applyAlignment="1">
      <alignment vertical="center"/>
    </xf>
    <xf numFmtId="165" fontId="6" fillId="0" borderId="18" xfId="44" applyNumberFormat="1" applyFont="1" applyBorder="1" applyAlignment="1">
      <alignment/>
    </xf>
    <xf numFmtId="164" fontId="6" fillId="0" borderId="19" xfId="44" applyNumberFormat="1" applyFont="1" applyFill="1" applyBorder="1" applyAlignment="1">
      <alignment vertical="center"/>
    </xf>
    <xf numFmtId="165" fontId="10" fillId="34" borderId="14" xfId="44" applyNumberFormat="1" applyFont="1" applyFill="1" applyBorder="1" applyAlignment="1">
      <alignment/>
    </xf>
    <xf numFmtId="164" fontId="10" fillId="34" borderId="20" xfId="44" applyNumberFormat="1" applyFont="1" applyFill="1" applyBorder="1" applyAlignment="1">
      <alignment vertical="center"/>
    </xf>
    <xf numFmtId="165" fontId="6" fillId="0" borderId="14" xfId="44" applyNumberFormat="1" applyFont="1" applyBorder="1" applyAlignment="1">
      <alignment/>
    </xf>
    <xf numFmtId="164" fontId="6" fillId="0" borderId="20" xfId="44" applyNumberFormat="1" applyFont="1" applyFill="1" applyBorder="1" applyAlignment="1">
      <alignment vertical="center"/>
    </xf>
    <xf numFmtId="165" fontId="10" fillId="34" borderId="20" xfId="44" applyNumberFormat="1" applyFont="1" applyFill="1" applyBorder="1" applyAlignment="1">
      <alignment vertical="center"/>
    </xf>
    <xf numFmtId="5" fontId="10" fillId="34" borderId="20" xfId="44" applyNumberFormat="1" applyFont="1" applyFill="1" applyBorder="1" applyAlignment="1">
      <alignment vertical="center"/>
    </xf>
    <xf numFmtId="165" fontId="10" fillId="34" borderId="15" xfId="44" applyNumberFormat="1" applyFont="1" applyFill="1" applyBorder="1" applyAlignment="1">
      <alignment/>
    </xf>
    <xf numFmtId="164" fontId="10" fillId="34" borderId="21" xfId="44" applyNumberFormat="1" applyFont="1" applyFill="1" applyBorder="1" applyAlignment="1">
      <alignment vertical="center"/>
    </xf>
    <xf numFmtId="164" fontId="10" fillId="34" borderId="20" xfId="44" applyNumberFormat="1" applyFont="1" applyFill="1" applyBorder="1" applyAlignment="1">
      <alignment/>
    </xf>
    <xf numFmtId="41" fontId="0" fillId="33" borderId="10" xfId="0" applyNumberFormat="1" applyFont="1" applyFill="1" applyBorder="1" applyAlignment="1" applyProtection="1">
      <alignment horizontal="right" indent="1"/>
      <protection locked="0"/>
    </xf>
    <xf numFmtId="5" fontId="0" fillId="0" borderId="12" xfId="42" applyNumberFormat="1" applyFont="1" applyFill="1" applyBorder="1" applyAlignment="1" applyProtection="1">
      <alignment horizontal="right" indent="1"/>
      <protection locked="0"/>
    </xf>
    <xf numFmtId="37" fontId="0" fillId="33" borderId="12" xfId="42" applyNumberFormat="1" applyFont="1" applyFill="1" applyBorder="1" applyAlignment="1" applyProtection="1">
      <alignment horizontal="right" indent="1"/>
      <protection locked="0"/>
    </xf>
    <xf numFmtId="0" fontId="13" fillId="0" borderId="0" xfId="57" applyFont="1">
      <alignment/>
      <protection/>
    </xf>
    <xf numFmtId="5" fontId="6" fillId="0" borderId="18" xfId="44" applyNumberFormat="1" applyFont="1" applyFill="1" applyBorder="1" applyAlignment="1">
      <alignment vertical="center"/>
    </xf>
    <xf numFmtId="5" fontId="6" fillId="0" borderId="14" xfId="44" applyNumberFormat="1" applyFont="1" applyFill="1" applyBorder="1" applyAlignment="1">
      <alignment vertical="center"/>
    </xf>
    <xf numFmtId="5" fontId="6" fillId="0" borderId="20" xfId="44" applyNumberFormat="1" applyFont="1" applyFill="1" applyBorder="1" applyAlignment="1">
      <alignment vertical="center"/>
    </xf>
    <xf numFmtId="49" fontId="10" fillId="0" borderId="16" xfId="47" applyNumberFormat="1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PL 90-00 3yr $150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21.8515625" style="2" bestFit="1" customWidth="1"/>
    <col min="2" max="2" width="14.140625" style="2" customWidth="1"/>
    <col min="3" max="4" width="16.57421875" style="2" customWidth="1"/>
    <col min="5" max="5" width="19.28125" style="2" customWidth="1"/>
    <col min="6" max="8" width="16.57421875" style="2" customWidth="1"/>
    <col min="9" max="9" width="18.00390625" style="2" customWidth="1"/>
    <col min="10" max="10" width="16.8515625" style="2" customWidth="1"/>
    <col min="11" max="11" width="16.421875" style="2" customWidth="1"/>
    <col min="12" max="15" width="9.140625" style="2" customWidth="1"/>
    <col min="16" max="17" width="11.57421875" style="2" bestFit="1" customWidth="1"/>
    <col min="18" max="16384" width="9.140625" style="2" customWidth="1"/>
  </cols>
  <sheetData>
    <row r="1" spans="1:8" ht="15.75">
      <c r="A1" s="1" t="s">
        <v>0</v>
      </c>
      <c r="G1" s="68" t="s">
        <v>151</v>
      </c>
      <c r="H1" s="3"/>
    </row>
    <row r="2" spans="1:8" ht="15.75">
      <c r="A2" s="1" t="s">
        <v>1</v>
      </c>
      <c r="G2" s="69" t="s">
        <v>152</v>
      </c>
      <c r="H2" s="3"/>
    </row>
    <row r="3" spans="1:8" ht="15">
      <c r="A3" s="4"/>
      <c r="H3" s="3"/>
    </row>
    <row r="4" spans="1:7" ht="62.25">
      <c r="A4" s="5" t="s">
        <v>2</v>
      </c>
      <c r="B4" s="6" t="s">
        <v>3</v>
      </c>
      <c r="C4" s="6" t="s">
        <v>158</v>
      </c>
      <c r="D4" s="6" t="s">
        <v>156</v>
      </c>
      <c r="E4" s="7" t="s">
        <v>149</v>
      </c>
      <c r="F4" s="6" t="s">
        <v>4</v>
      </c>
      <c r="G4" s="8" t="s">
        <v>5</v>
      </c>
    </row>
    <row r="5" spans="1:7" ht="15">
      <c r="A5" s="9" t="s">
        <v>6</v>
      </c>
      <c r="B5" s="10"/>
      <c r="C5" s="11">
        <v>51900</v>
      </c>
      <c r="D5" s="12">
        <v>340000</v>
      </c>
      <c r="E5" s="12">
        <f>'B-2018-19 DM and Infrastructure'!I8</f>
        <v>1481000</v>
      </c>
      <c r="F5" s="12">
        <v>524000</v>
      </c>
      <c r="G5" s="13">
        <f>SUM(B5:F5)</f>
        <v>2396900</v>
      </c>
    </row>
    <row r="6" spans="1:7" ht="15">
      <c r="A6" s="14" t="s">
        <v>7</v>
      </c>
      <c r="B6" s="15"/>
      <c r="C6" s="16">
        <v>42700</v>
      </c>
      <c r="D6" s="17">
        <v>250000</v>
      </c>
      <c r="E6" s="17">
        <f>'B-2018-19 DM and Infrastructure'!I14</f>
        <v>2028000</v>
      </c>
      <c r="F6" s="17">
        <v>770000</v>
      </c>
      <c r="G6" s="18">
        <f aca="true" t="shared" si="0" ref="G6:G27">SUM(B6:F6)</f>
        <v>3090700</v>
      </c>
    </row>
    <row r="7" spans="1:7" ht="15">
      <c r="A7" s="19" t="s">
        <v>8</v>
      </c>
      <c r="B7" s="20"/>
      <c r="C7" s="21">
        <v>99330</v>
      </c>
      <c r="D7" s="22">
        <v>250000</v>
      </c>
      <c r="E7" s="22">
        <f>'B-2018-19 DM and Infrastructure'!I16</f>
        <v>3306000</v>
      </c>
      <c r="F7" s="23">
        <v>0</v>
      </c>
      <c r="G7" s="24">
        <f t="shared" si="0"/>
        <v>3655330</v>
      </c>
    </row>
    <row r="8" spans="1:7" ht="15">
      <c r="A8" s="14" t="s">
        <v>9</v>
      </c>
      <c r="B8" s="99">
        <v>1000000</v>
      </c>
      <c r="C8" s="16">
        <v>73580</v>
      </c>
      <c r="D8" s="17">
        <v>350000</v>
      </c>
      <c r="E8" s="17">
        <f>'B-2018-19 DM and Infrastructure'!I19</f>
        <v>6000000</v>
      </c>
      <c r="F8" s="17">
        <v>1041000</v>
      </c>
      <c r="G8" s="18">
        <f t="shared" si="0"/>
        <v>8464580</v>
      </c>
    </row>
    <row r="9" spans="1:7" ht="15">
      <c r="A9" s="19" t="s">
        <v>10</v>
      </c>
      <c r="B9" s="20"/>
      <c r="C9" s="21">
        <v>77370</v>
      </c>
      <c r="D9" s="22">
        <v>340000</v>
      </c>
      <c r="E9" s="22">
        <f>'B-2018-19 DM and Infrastructure'!I22</f>
        <v>3375000</v>
      </c>
      <c r="F9" s="22">
        <v>918000</v>
      </c>
      <c r="G9" s="24">
        <f t="shared" si="0"/>
        <v>4710370</v>
      </c>
    </row>
    <row r="10" spans="1:7" ht="15">
      <c r="A10" s="14" t="s">
        <v>11</v>
      </c>
      <c r="B10" s="15"/>
      <c r="C10" s="16">
        <v>140710</v>
      </c>
      <c r="D10" s="17">
        <v>240000</v>
      </c>
      <c r="E10" s="17">
        <f>'B-2018-19 DM and Infrastructure'!I26</f>
        <v>3200000</v>
      </c>
      <c r="F10" s="17">
        <v>1221000</v>
      </c>
      <c r="G10" s="18">
        <f t="shared" si="0"/>
        <v>4801710</v>
      </c>
    </row>
    <row r="11" spans="1:7" ht="15">
      <c r="A11" s="19" t="s">
        <v>12</v>
      </c>
      <c r="B11" s="20"/>
      <c r="C11" s="21">
        <v>195230</v>
      </c>
      <c r="D11" s="22">
        <v>240000</v>
      </c>
      <c r="E11" s="22">
        <f>'B-2018-19 DM and Infrastructure'!I29</f>
        <v>4100000</v>
      </c>
      <c r="F11" s="22">
        <v>1327000</v>
      </c>
      <c r="G11" s="24">
        <f t="shared" si="0"/>
        <v>5862230</v>
      </c>
    </row>
    <row r="12" spans="1:7" ht="15">
      <c r="A12" s="14" t="s">
        <v>13</v>
      </c>
      <c r="B12" s="15"/>
      <c r="C12" s="16">
        <v>56200</v>
      </c>
      <c r="D12" s="17">
        <v>250000</v>
      </c>
      <c r="E12" s="17">
        <f>'B-2018-19 DM and Infrastructure'!I31</f>
        <v>4200000</v>
      </c>
      <c r="F12" s="17">
        <v>336000</v>
      </c>
      <c r="G12" s="18">
        <f t="shared" si="0"/>
        <v>4842200</v>
      </c>
    </row>
    <row r="13" spans="1:7" ht="15">
      <c r="A13" s="19" t="s">
        <v>14</v>
      </c>
      <c r="B13" s="100">
        <v>3750000</v>
      </c>
      <c r="C13" s="21">
        <v>201050</v>
      </c>
      <c r="D13" s="22">
        <v>240000</v>
      </c>
      <c r="E13" s="22">
        <f>'B-2018-19 DM and Infrastructure'!I34</f>
        <v>4000000</v>
      </c>
      <c r="F13" s="22">
        <v>2516000</v>
      </c>
      <c r="G13" s="24">
        <f t="shared" si="0"/>
        <v>10707050</v>
      </c>
    </row>
    <row r="14" spans="1:7" ht="15">
      <c r="A14" s="14" t="s">
        <v>15</v>
      </c>
      <c r="B14" s="15"/>
      <c r="C14" s="16">
        <v>151000</v>
      </c>
      <c r="D14" s="17">
        <v>340000</v>
      </c>
      <c r="E14" s="26">
        <v>0</v>
      </c>
      <c r="F14" s="27">
        <v>0</v>
      </c>
      <c r="G14" s="18">
        <f t="shared" si="0"/>
        <v>491000</v>
      </c>
    </row>
    <row r="15" spans="1:7" ht="15">
      <c r="A15" s="19" t="s">
        <v>16</v>
      </c>
      <c r="B15" s="20"/>
      <c r="C15" s="21">
        <v>10680</v>
      </c>
      <c r="D15" s="22">
        <v>150000</v>
      </c>
      <c r="E15" s="22">
        <f>'B-2018-19 DM and Infrastructure'!I40</f>
        <v>1658000</v>
      </c>
      <c r="F15" s="23">
        <v>0</v>
      </c>
      <c r="G15" s="24">
        <f t="shared" si="0"/>
        <v>1818680</v>
      </c>
    </row>
    <row r="16" spans="1:7" ht="15">
      <c r="A16" s="14" t="s">
        <v>17</v>
      </c>
      <c r="B16" s="15"/>
      <c r="C16" s="16">
        <v>41400</v>
      </c>
      <c r="D16" s="17">
        <v>150000</v>
      </c>
      <c r="E16" s="17">
        <f>'B-2018-19 DM and Infrastructure'!I42</f>
        <v>1000000</v>
      </c>
      <c r="F16" s="17">
        <v>410000</v>
      </c>
      <c r="G16" s="18">
        <f t="shared" si="0"/>
        <v>1601400</v>
      </c>
    </row>
    <row r="17" spans="1:7" ht="15">
      <c r="A17" s="19" t="s">
        <v>18</v>
      </c>
      <c r="B17" s="20"/>
      <c r="C17" s="21">
        <v>192020</v>
      </c>
      <c r="D17" s="22">
        <v>240000</v>
      </c>
      <c r="E17" s="22">
        <f>'B-2018-19 DM and Infrastructure'!I45</f>
        <v>5400000</v>
      </c>
      <c r="F17" s="22">
        <v>2360000</v>
      </c>
      <c r="G17" s="24">
        <f t="shared" si="0"/>
        <v>8192020</v>
      </c>
    </row>
    <row r="18" spans="1:7" ht="15">
      <c r="A18" s="14" t="s">
        <v>19</v>
      </c>
      <c r="B18" s="15"/>
      <c r="C18" s="16">
        <v>123680</v>
      </c>
      <c r="D18" s="17">
        <v>240000</v>
      </c>
      <c r="E18" s="17">
        <f>'B-2018-19 DM and Infrastructure'!I47</f>
        <v>2913000</v>
      </c>
      <c r="F18" s="17">
        <v>1442000</v>
      </c>
      <c r="G18" s="18">
        <f t="shared" si="0"/>
        <v>4718680</v>
      </c>
    </row>
    <row r="19" spans="1:7" ht="15">
      <c r="A19" s="19" t="s">
        <v>20</v>
      </c>
      <c r="B19" s="25"/>
      <c r="C19" s="21">
        <v>148150</v>
      </c>
      <c r="D19" s="22">
        <v>350000</v>
      </c>
      <c r="E19" s="22">
        <f>'B-2018-19 DM and Infrastructure'!I49</f>
        <v>3902000</v>
      </c>
      <c r="F19" s="22">
        <v>1827000</v>
      </c>
      <c r="G19" s="24">
        <f t="shared" si="0"/>
        <v>6227150</v>
      </c>
    </row>
    <row r="20" spans="1:7" ht="15">
      <c r="A20" s="14" t="s">
        <v>21</v>
      </c>
      <c r="B20" s="15"/>
      <c r="C20" s="16">
        <v>92020</v>
      </c>
      <c r="D20" s="17">
        <v>350000</v>
      </c>
      <c r="E20" s="17">
        <f>'B-2018-19 DM and Infrastructure'!I52</f>
        <v>2062000</v>
      </c>
      <c r="F20" s="17">
        <v>647000</v>
      </c>
      <c r="G20" s="18">
        <f t="shared" si="0"/>
        <v>3151020</v>
      </c>
    </row>
    <row r="21" spans="1:7" ht="15">
      <c r="A21" s="19" t="s">
        <v>22</v>
      </c>
      <c r="B21" s="20"/>
      <c r="C21" s="21">
        <v>156770</v>
      </c>
      <c r="D21" s="22">
        <v>150000</v>
      </c>
      <c r="E21" s="22">
        <f>'B-2018-19 DM and Infrastructure'!I54</f>
        <v>6932000</v>
      </c>
      <c r="F21" s="22">
        <v>1155000</v>
      </c>
      <c r="G21" s="24">
        <f t="shared" si="0"/>
        <v>8393770</v>
      </c>
    </row>
    <row r="22" spans="1:7" ht="15">
      <c r="A22" s="14" t="s">
        <v>23</v>
      </c>
      <c r="B22" s="15"/>
      <c r="C22" s="16">
        <v>155220</v>
      </c>
      <c r="D22" s="17">
        <v>240000</v>
      </c>
      <c r="E22" s="17">
        <f>'B-2018-19 DM and Infrastructure'!I56</f>
        <v>2803000</v>
      </c>
      <c r="F22" s="17">
        <v>1221000</v>
      </c>
      <c r="G22" s="18">
        <f t="shared" si="0"/>
        <v>4419220</v>
      </c>
    </row>
    <row r="23" spans="1:7" ht="15">
      <c r="A23" s="19" t="s">
        <v>24</v>
      </c>
      <c r="B23" s="20"/>
      <c r="C23" s="21">
        <v>168020</v>
      </c>
      <c r="D23" s="22">
        <v>240000</v>
      </c>
      <c r="E23" s="22">
        <f>'B-2018-19 DM and Infrastructure'!I59</f>
        <v>4114000</v>
      </c>
      <c r="F23" s="22">
        <v>2532000</v>
      </c>
      <c r="G23" s="24">
        <f t="shared" si="0"/>
        <v>7054020</v>
      </c>
    </row>
    <row r="24" spans="1:7" ht="15">
      <c r="A24" s="14" t="s">
        <v>25</v>
      </c>
      <c r="B24" s="15"/>
      <c r="C24" s="16">
        <v>139660</v>
      </c>
      <c r="D24" s="17">
        <v>150000</v>
      </c>
      <c r="E24" s="17">
        <f>'B-2018-19 DM and Infrastructure'!I62</f>
        <v>4880000</v>
      </c>
      <c r="F24" s="27">
        <v>0</v>
      </c>
      <c r="G24" s="18">
        <f t="shared" si="0"/>
        <v>5169660</v>
      </c>
    </row>
    <row r="25" spans="1:7" ht="15">
      <c r="A25" s="19" t="s">
        <v>26</v>
      </c>
      <c r="B25" s="20"/>
      <c r="C25" s="21">
        <v>74760</v>
      </c>
      <c r="D25" s="22">
        <v>250000</v>
      </c>
      <c r="E25" s="22">
        <f>'B-2018-19 DM and Infrastructure'!I64</f>
        <v>1284000</v>
      </c>
      <c r="F25" s="22">
        <v>623000</v>
      </c>
      <c r="G25" s="24">
        <f t="shared" si="0"/>
        <v>2231760</v>
      </c>
    </row>
    <row r="26" spans="1:7" ht="15">
      <c r="A26" s="14" t="s">
        <v>27</v>
      </c>
      <c r="B26" s="15"/>
      <c r="C26" s="16">
        <v>51970</v>
      </c>
      <c r="D26" s="17">
        <v>150000</v>
      </c>
      <c r="E26" s="17">
        <f>'B-2018-19 DM and Infrastructure'!I69</f>
        <v>9137000</v>
      </c>
      <c r="F26" s="17">
        <v>377000</v>
      </c>
      <c r="G26" s="18">
        <f t="shared" si="0"/>
        <v>9715970</v>
      </c>
    </row>
    <row r="27" spans="1:7" ht="15">
      <c r="A27" s="28" t="s">
        <v>28</v>
      </c>
      <c r="B27" s="29"/>
      <c r="C27" s="30">
        <v>56580</v>
      </c>
      <c r="D27" s="31">
        <v>240000</v>
      </c>
      <c r="E27" s="31">
        <f>'B-2018-19 DM and Infrastructure'!I72</f>
        <v>3525000</v>
      </c>
      <c r="F27" s="31">
        <v>688000</v>
      </c>
      <c r="G27" s="32">
        <f t="shared" si="0"/>
        <v>4509580</v>
      </c>
    </row>
    <row r="28" spans="1:7" ht="15">
      <c r="A28" s="34" t="s">
        <v>29</v>
      </c>
      <c r="B28" s="67">
        <f aca="true" t="shared" si="1" ref="B28:G28">SUM(B5:B27)</f>
        <v>4750000</v>
      </c>
      <c r="C28" s="67">
        <f t="shared" si="1"/>
        <v>2500000</v>
      </c>
      <c r="D28" s="67">
        <f t="shared" si="1"/>
        <v>5740000</v>
      </c>
      <c r="E28" s="67">
        <f t="shared" si="1"/>
        <v>81300000</v>
      </c>
      <c r="F28" s="67">
        <f t="shared" si="1"/>
        <v>21935000</v>
      </c>
      <c r="G28" s="33">
        <f t="shared" si="1"/>
        <v>116225000</v>
      </c>
    </row>
    <row r="29" spans="1:7" ht="15" customHeight="1">
      <c r="A29" s="28" t="s">
        <v>30</v>
      </c>
      <c r="B29" s="31">
        <f>1500000+350000</f>
        <v>1850000</v>
      </c>
      <c r="C29" s="98">
        <v>0</v>
      </c>
      <c r="D29" s="98">
        <v>0</v>
      </c>
      <c r="E29" s="31">
        <f>'B-2018-19 DM and Infrastructure'!I76</f>
        <v>3700000</v>
      </c>
      <c r="F29" s="98">
        <v>0</v>
      </c>
      <c r="G29" s="24">
        <f>SUM(B29:F29)</f>
        <v>5550000</v>
      </c>
    </row>
    <row r="30" spans="1:7" ht="15">
      <c r="A30" s="34" t="s">
        <v>5</v>
      </c>
      <c r="B30" s="33">
        <f>SUM(B28:B29)</f>
        <v>6600000</v>
      </c>
      <c r="C30" s="33">
        <f>SUM(C28:C29)</f>
        <v>2500000</v>
      </c>
      <c r="D30" s="33">
        <f>SUM(D28:D29)</f>
        <v>5740000</v>
      </c>
      <c r="E30" s="33">
        <f>SUM(E28:E29)</f>
        <v>85000000</v>
      </c>
      <c r="F30" s="33">
        <f>SUM(F28:F29)</f>
        <v>21935000</v>
      </c>
      <c r="G30" s="33">
        <f>SUM(G28:G29)</f>
        <v>121775000</v>
      </c>
    </row>
    <row r="31" ht="6" customHeight="1"/>
    <row r="32" ht="15.75">
      <c r="A32" s="35" t="s">
        <v>157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I79" sqref="I79"/>
    </sheetView>
  </sheetViews>
  <sheetFormatPr defaultColWidth="9.140625" defaultRowHeight="15" outlineLevelRow="2"/>
  <cols>
    <col min="1" max="1" width="23.57421875" style="36" customWidth="1"/>
    <col min="2" max="2" width="53.421875" style="36" customWidth="1"/>
    <col min="3" max="3" width="9.57421875" style="37" bestFit="1" customWidth="1"/>
    <col min="4" max="4" width="15.7109375" style="36" bestFit="1" customWidth="1"/>
    <col min="5" max="5" width="15.421875" style="36" customWidth="1"/>
    <col min="6" max="6" width="9.57421875" style="36" customWidth="1"/>
    <col min="7" max="7" width="16.7109375" style="36" customWidth="1"/>
    <col min="8" max="8" width="16.8515625" style="36" customWidth="1"/>
    <col min="9" max="9" width="17.00390625" style="38" customWidth="1"/>
    <col min="10" max="10" width="18.421875" style="36" customWidth="1"/>
    <col min="11" max="16384" width="9.140625" style="36" customWidth="1"/>
  </cols>
  <sheetData>
    <row r="1" spans="1:10" ht="15.75">
      <c r="A1" s="101" t="s">
        <v>31</v>
      </c>
      <c r="J1" s="68" t="s">
        <v>151</v>
      </c>
    </row>
    <row r="2" spans="1:10" ht="15.75">
      <c r="A2" s="101" t="s">
        <v>32</v>
      </c>
      <c r="J2" s="69" t="s">
        <v>152</v>
      </c>
    </row>
    <row r="3" spans="1:10" ht="20.25" customHeight="1">
      <c r="A3" s="72"/>
      <c r="J3" s="69"/>
    </row>
    <row r="4" spans="7:10" ht="15">
      <c r="G4" s="39">
        <v>-1</v>
      </c>
      <c r="H4" s="39">
        <v>-2</v>
      </c>
      <c r="I4" s="39">
        <v>-3</v>
      </c>
      <c r="J4" s="39">
        <v>-4</v>
      </c>
    </row>
    <row r="5" spans="1:10" ht="60">
      <c r="A5" s="73" t="s">
        <v>33</v>
      </c>
      <c r="B5" s="74" t="s">
        <v>34</v>
      </c>
      <c r="C5" s="75" t="s">
        <v>35</v>
      </c>
      <c r="D5" s="75" t="s">
        <v>36</v>
      </c>
      <c r="E5" s="75" t="s">
        <v>37</v>
      </c>
      <c r="F5" s="75" t="s">
        <v>38</v>
      </c>
      <c r="G5" s="76" t="s">
        <v>155</v>
      </c>
      <c r="H5" s="76" t="s">
        <v>159</v>
      </c>
      <c r="I5" s="77" t="s">
        <v>39</v>
      </c>
      <c r="J5" s="105" t="s">
        <v>162</v>
      </c>
    </row>
    <row r="6" spans="1:10" ht="15">
      <c r="A6" s="78"/>
      <c r="B6" s="79"/>
      <c r="C6" s="80"/>
      <c r="D6" s="80"/>
      <c r="E6" s="80"/>
      <c r="F6" s="80"/>
      <c r="G6" s="81"/>
      <c r="H6" s="81"/>
      <c r="I6" s="82" t="s">
        <v>40</v>
      </c>
      <c r="J6" s="83"/>
    </row>
    <row r="7" spans="1:10" ht="15" outlineLevel="2">
      <c r="A7" s="63" t="s">
        <v>6</v>
      </c>
      <c r="B7" s="84" t="s">
        <v>41</v>
      </c>
      <c r="C7" s="85"/>
      <c r="D7" s="85" t="s">
        <v>42</v>
      </c>
      <c r="E7" s="85" t="s">
        <v>43</v>
      </c>
      <c r="F7" s="85">
        <v>486</v>
      </c>
      <c r="G7" s="86"/>
      <c r="H7" s="102">
        <v>1481000</v>
      </c>
      <c r="I7" s="87"/>
      <c r="J7" s="88"/>
    </row>
    <row r="8" spans="1:10" s="46" customFormat="1" ht="15" outlineLevel="1">
      <c r="A8" s="70" t="s">
        <v>44</v>
      </c>
      <c r="B8" s="43"/>
      <c r="C8" s="44"/>
      <c r="D8" s="44"/>
      <c r="E8" s="44"/>
      <c r="F8" s="44"/>
      <c r="G8" s="45"/>
      <c r="H8" s="45">
        <f>+H7</f>
        <v>1481000</v>
      </c>
      <c r="I8" s="89">
        <f>H7</f>
        <v>1481000</v>
      </c>
      <c r="J8" s="90"/>
    </row>
    <row r="9" spans="1:10" ht="15" outlineLevel="2">
      <c r="A9" s="63" t="s">
        <v>7</v>
      </c>
      <c r="B9" s="47" t="s">
        <v>45</v>
      </c>
      <c r="C9" s="48"/>
      <c r="D9" s="41" t="s">
        <v>46</v>
      </c>
      <c r="E9" s="41" t="s">
        <v>43</v>
      </c>
      <c r="F9" s="41">
        <v>486</v>
      </c>
      <c r="G9" s="42"/>
      <c r="H9" s="42">
        <v>175000</v>
      </c>
      <c r="I9" s="91"/>
      <c r="J9" s="92"/>
    </row>
    <row r="10" spans="1:10" ht="15" outlineLevel="2">
      <c r="A10" s="63" t="s">
        <v>7</v>
      </c>
      <c r="B10" s="40" t="s">
        <v>47</v>
      </c>
      <c r="C10" s="41"/>
      <c r="D10" s="41" t="s">
        <v>48</v>
      </c>
      <c r="E10" s="41" t="s">
        <v>43</v>
      </c>
      <c r="F10" s="41">
        <v>486</v>
      </c>
      <c r="G10" s="103">
        <v>150000</v>
      </c>
      <c r="H10" s="42"/>
      <c r="I10" s="91"/>
      <c r="J10" s="92"/>
    </row>
    <row r="11" spans="1:10" ht="15" outlineLevel="2">
      <c r="A11" s="63" t="s">
        <v>7</v>
      </c>
      <c r="B11" s="49" t="s">
        <v>49</v>
      </c>
      <c r="C11" s="50"/>
      <c r="D11" s="41" t="s">
        <v>50</v>
      </c>
      <c r="E11" s="41" t="s">
        <v>43</v>
      </c>
      <c r="F11" s="41">
        <v>486</v>
      </c>
      <c r="G11" s="42"/>
      <c r="H11" s="42">
        <v>503000</v>
      </c>
      <c r="I11" s="91"/>
      <c r="J11" s="92"/>
    </row>
    <row r="12" spans="1:10" ht="15" outlineLevel="2">
      <c r="A12" s="63" t="s">
        <v>7</v>
      </c>
      <c r="B12" s="40" t="s">
        <v>51</v>
      </c>
      <c r="C12" s="41"/>
      <c r="D12" s="41" t="s">
        <v>52</v>
      </c>
      <c r="E12" s="41" t="s">
        <v>43</v>
      </c>
      <c r="F12" s="41">
        <v>486</v>
      </c>
      <c r="G12" s="42"/>
      <c r="H12" s="42">
        <v>200000</v>
      </c>
      <c r="I12" s="91"/>
      <c r="J12" s="92"/>
    </row>
    <row r="13" spans="1:10" ht="15" outlineLevel="2">
      <c r="A13" s="63" t="s">
        <v>7</v>
      </c>
      <c r="B13" s="40" t="s">
        <v>53</v>
      </c>
      <c r="C13" s="41"/>
      <c r="D13" s="41" t="s">
        <v>54</v>
      </c>
      <c r="E13" s="41" t="s">
        <v>55</v>
      </c>
      <c r="F13" s="41">
        <v>487</v>
      </c>
      <c r="G13" s="42">
        <v>1000000</v>
      </c>
      <c r="H13" s="42"/>
      <c r="I13" s="91"/>
      <c r="J13" s="92"/>
    </row>
    <row r="14" spans="1:10" s="46" customFormat="1" ht="15" outlineLevel="1">
      <c r="A14" s="70" t="s">
        <v>56</v>
      </c>
      <c r="B14" s="43"/>
      <c r="C14" s="44"/>
      <c r="D14" s="44"/>
      <c r="E14" s="44"/>
      <c r="F14" s="44"/>
      <c r="G14" s="45">
        <f>SUM(G9:G13)</f>
        <v>1150000</v>
      </c>
      <c r="H14" s="45">
        <f>SUM(H9:H13)</f>
        <v>878000</v>
      </c>
      <c r="I14" s="89">
        <f>G13+H12+H11+G10+H9</f>
        <v>2028000</v>
      </c>
      <c r="J14" s="90"/>
    </row>
    <row r="15" spans="1:10" ht="15" outlineLevel="2">
      <c r="A15" s="63" t="s">
        <v>8</v>
      </c>
      <c r="B15" s="40" t="s">
        <v>57</v>
      </c>
      <c r="C15" s="41"/>
      <c r="D15" s="41" t="s">
        <v>58</v>
      </c>
      <c r="E15" s="41" t="s">
        <v>43</v>
      </c>
      <c r="F15" s="41">
        <v>486</v>
      </c>
      <c r="G15" s="42"/>
      <c r="H15" s="42">
        <v>3306000</v>
      </c>
      <c r="I15" s="91"/>
      <c r="J15" s="92"/>
    </row>
    <row r="16" spans="1:10" s="46" customFormat="1" ht="15" outlineLevel="1">
      <c r="A16" s="70" t="s">
        <v>59</v>
      </c>
      <c r="B16" s="43"/>
      <c r="C16" s="44"/>
      <c r="D16" s="44"/>
      <c r="E16" s="44"/>
      <c r="F16" s="44"/>
      <c r="G16" s="45"/>
      <c r="H16" s="45">
        <f>+H15</f>
        <v>3306000</v>
      </c>
      <c r="I16" s="89">
        <f>H15</f>
        <v>3306000</v>
      </c>
      <c r="J16" s="90"/>
    </row>
    <row r="17" spans="1:10" ht="15" outlineLevel="2">
      <c r="A17" s="63" t="s">
        <v>9</v>
      </c>
      <c r="B17" s="40" t="s">
        <v>60</v>
      </c>
      <c r="C17" s="41"/>
      <c r="D17" s="41" t="s">
        <v>61</v>
      </c>
      <c r="E17" s="41" t="s">
        <v>43</v>
      </c>
      <c r="F17" s="41">
        <v>486</v>
      </c>
      <c r="G17" s="42">
        <v>3000000</v>
      </c>
      <c r="H17" s="42"/>
      <c r="I17" s="91"/>
      <c r="J17" s="104">
        <v>3000000</v>
      </c>
    </row>
    <row r="18" spans="1:10" ht="15" outlineLevel="2">
      <c r="A18" s="63" t="s">
        <v>9</v>
      </c>
      <c r="B18" s="40" t="s">
        <v>62</v>
      </c>
      <c r="C18" s="41"/>
      <c r="D18" s="41" t="s">
        <v>63</v>
      </c>
      <c r="E18" s="41" t="s">
        <v>55</v>
      </c>
      <c r="F18" s="41">
        <v>487</v>
      </c>
      <c r="G18" s="42">
        <v>3000000</v>
      </c>
      <c r="H18" s="42"/>
      <c r="I18" s="91"/>
      <c r="J18" s="92">
        <v>3000000</v>
      </c>
    </row>
    <row r="19" spans="1:10" s="46" customFormat="1" ht="15" outlineLevel="1">
      <c r="A19" s="70" t="s">
        <v>64</v>
      </c>
      <c r="B19" s="43"/>
      <c r="C19" s="44"/>
      <c r="D19" s="44"/>
      <c r="E19" s="44"/>
      <c r="F19" s="44"/>
      <c r="G19" s="45">
        <f>+G17+G18</f>
        <v>6000000</v>
      </c>
      <c r="H19" s="45"/>
      <c r="I19" s="89">
        <f>G18+G17</f>
        <v>6000000</v>
      </c>
      <c r="J19" s="93">
        <f>SUM(J17:J18)</f>
        <v>6000000</v>
      </c>
    </row>
    <row r="20" spans="1:10" ht="15" outlineLevel="2">
      <c r="A20" s="63" t="s">
        <v>10</v>
      </c>
      <c r="B20" s="40" t="s">
        <v>65</v>
      </c>
      <c r="C20" s="41"/>
      <c r="D20" s="41" t="s">
        <v>66</v>
      </c>
      <c r="E20" s="41" t="s">
        <v>43</v>
      </c>
      <c r="F20" s="41">
        <v>486</v>
      </c>
      <c r="G20" s="42">
        <v>2700000</v>
      </c>
      <c r="H20" s="42"/>
      <c r="I20" s="91"/>
      <c r="J20" s="92"/>
    </row>
    <row r="21" spans="1:10" ht="15" outlineLevel="2">
      <c r="A21" s="63" t="s">
        <v>10</v>
      </c>
      <c r="B21" s="40" t="s">
        <v>67</v>
      </c>
      <c r="C21" s="41"/>
      <c r="D21" s="41" t="s">
        <v>68</v>
      </c>
      <c r="E21" s="41" t="s">
        <v>55</v>
      </c>
      <c r="F21" s="41">
        <v>487</v>
      </c>
      <c r="G21" s="42">
        <v>675000</v>
      </c>
      <c r="H21" s="42"/>
      <c r="I21" s="91"/>
      <c r="J21" s="92"/>
    </row>
    <row r="22" spans="1:10" s="46" customFormat="1" ht="15" outlineLevel="1">
      <c r="A22" s="70" t="s">
        <v>69</v>
      </c>
      <c r="B22" s="43"/>
      <c r="C22" s="44"/>
      <c r="D22" s="44"/>
      <c r="E22" s="44"/>
      <c r="F22" s="44"/>
      <c r="G22" s="45">
        <f>+G20+G21</f>
        <v>3375000</v>
      </c>
      <c r="H22" s="45"/>
      <c r="I22" s="89">
        <f>G21+G20</f>
        <v>3375000</v>
      </c>
      <c r="J22" s="90"/>
    </row>
    <row r="23" spans="1:10" ht="15" outlineLevel="2">
      <c r="A23" s="63" t="s">
        <v>11</v>
      </c>
      <c r="B23" s="40" t="s">
        <v>70</v>
      </c>
      <c r="C23" s="41"/>
      <c r="D23" s="41" t="s">
        <v>71</v>
      </c>
      <c r="E23" s="41" t="s">
        <v>43</v>
      </c>
      <c r="F23" s="41">
        <v>486</v>
      </c>
      <c r="G23" s="42"/>
      <c r="H23" s="42"/>
      <c r="I23" s="91"/>
      <c r="J23" s="92">
        <v>-20000000</v>
      </c>
    </row>
    <row r="24" spans="1:10" ht="15" outlineLevel="2">
      <c r="A24" s="63" t="s">
        <v>11</v>
      </c>
      <c r="B24" s="40" t="s">
        <v>72</v>
      </c>
      <c r="C24" s="41"/>
      <c r="D24" s="41" t="s">
        <v>73</v>
      </c>
      <c r="E24" s="41" t="s">
        <v>43</v>
      </c>
      <c r="F24" s="41">
        <v>486</v>
      </c>
      <c r="G24" s="42">
        <v>900000</v>
      </c>
      <c r="H24" s="42"/>
      <c r="I24" s="91"/>
      <c r="J24" s="92"/>
    </row>
    <row r="25" spans="1:10" ht="15" outlineLevel="2">
      <c r="A25" s="63" t="s">
        <v>11</v>
      </c>
      <c r="B25" s="40" t="s">
        <v>74</v>
      </c>
      <c r="C25" s="41"/>
      <c r="D25" s="41" t="s">
        <v>75</v>
      </c>
      <c r="E25" s="41" t="s">
        <v>43</v>
      </c>
      <c r="F25" s="41">
        <v>486</v>
      </c>
      <c r="G25" s="42">
        <v>2300000</v>
      </c>
      <c r="H25" s="42"/>
      <c r="I25" s="91"/>
      <c r="J25" s="92"/>
    </row>
    <row r="26" spans="1:10" s="46" customFormat="1" ht="15" outlineLevel="1">
      <c r="A26" s="70" t="s">
        <v>76</v>
      </c>
      <c r="B26" s="43"/>
      <c r="C26" s="44"/>
      <c r="D26" s="44"/>
      <c r="E26" s="44"/>
      <c r="F26" s="44"/>
      <c r="G26" s="45">
        <f>+G24+G25</f>
        <v>3200000</v>
      </c>
      <c r="H26" s="45"/>
      <c r="I26" s="89">
        <f>G25+G24</f>
        <v>3200000</v>
      </c>
      <c r="J26" s="94">
        <f>SUM(J23:J25)</f>
        <v>-20000000</v>
      </c>
    </row>
    <row r="27" spans="1:10" ht="15" outlineLevel="2">
      <c r="A27" s="63" t="s">
        <v>12</v>
      </c>
      <c r="B27" s="40" t="s">
        <v>77</v>
      </c>
      <c r="C27" s="41"/>
      <c r="D27" s="41" t="s">
        <v>78</v>
      </c>
      <c r="E27" s="41" t="s">
        <v>55</v>
      </c>
      <c r="F27" s="41">
        <v>487</v>
      </c>
      <c r="G27" s="42">
        <v>3350000</v>
      </c>
      <c r="H27" s="42"/>
      <c r="I27" s="91"/>
      <c r="J27" s="92"/>
    </row>
    <row r="28" spans="1:10" ht="15" outlineLevel="2">
      <c r="A28" s="63" t="s">
        <v>12</v>
      </c>
      <c r="B28" s="40" t="s">
        <v>49</v>
      </c>
      <c r="C28" s="41"/>
      <c r="D28" s="41" t="s">
        <v>79</v>
      </c>
      <c r="E28" s="41" t="s">
        <v>43</v>
      </c>
      <c r="F28" s="41">
        <v>486</v>
      </c>
      <c r="G28" s="42"/>
      <c r="H28" s="42">
        <v>750000</v>
      </c>
      <c r="I28" s="91"/>
      <c r="J28" s="92"/>
    </row>
    <row r="29" spans="1:10" s="46" customFormat="1" ht="15" outlineLevel="1">
      <c r="A29" s="70" t="s">
        <v>80</v>
      </c>
      <c r="B29" s="43"/>
      <c r="C29" s="44"/>
      <c r="D29" s="44"/>
      <c r="E29" s="44"/>
      <c r="F29" s="44"/>
      <c r="G29" s="45">
        <f>+G27+G28</f>
        <v>3350000</v>
      </c>
      <c r="H29" s="45">
        <f>+H27+H28</f>
        <v>750000</v>
      </c>
      <c r="I29" s="89">
        <f>H28+G27</f>
        <v>4100000</v>
      </c>
      <c r="J29" s="90"/>
    </row>
    <row r="30" spans="1:10" ht="15" outlineLevel="2">
      <c r="A30" s="63" t="s">
        <v>13</v>
      </c>
      <c r="B30" s="40" t="s">
        <v>81</v>
      </c>
      <c r="C30" s="41"/>
      <c r="D30" s="41" t="s">
        <v>82</v>
      </c>
      <c r="E30" s="41" t="s">
        <v>55</v>
      </c>
      <c r="F30" s="41">
        <v>487</v>
      </c>
      <c r="G30" s="42">
        <v>4200000</v>
      </c>
      <c r="H30" s="42"/>
      <c r="I30" s="91"/>
      <c r="J30" s="92"/>
    </row>
    <row r="31" spans="1:10" s="46" customFormat="1" ht="15" outlineLevel="1">
      <c r="A31" s="70" t="s">
        <v>83</v>
      </c>
      <c r="B31" s="43"/>
      <c r="C31" s="44"/>
      <c r="D31" s="44"/>
      <c r="E31" s="44"/>
      <c r="F31" s="44"/>
      <c r="G31" s="45">
        <f>+G30</f>
        <v>4200000</v>
      </c>
      <c r="H31" s="45"/>
      <c r="I31" s="89">
        <f>G30</f>
        <v>4200000</v>
      </c>
      <c r="J31" s="90"/>
    </row>
    <row r="32" spans="1:10" ht="15" outlineLevel="2">
      <c r="A32" s="63" t="s">
        <v>14</v>
      </c>
      <c r="B32" s="40" t="s">
        <v>84</v>
      </c>
      <c r="C32" s="41"/>
      <c r="D32" s="41" t="s">
        <v>85</v>
      </c>
      <c r="E32" s="41" t="s">
        <v>43</v>
      </c>
      <c r="F32" s="41">
        <v>486</v>
      </c>
      <c r="G32" s="42"/>
      <c r="H32" s="42">
        <v>4000000</v>
      </c>
      <c r="I32" s="91"/>
      <c r="J32" s="92"/>
    </row>
    <row r="33" spans="1:10" ht="15" outlineLevel="2">
      <c r="A33" s="63" t="s">
        <v>14</v>
      </c>
      <c r="B33" s="40" t="s">
        <v>86</v>
      </c>
      <c r="C33" s="41"/>
      <c r="D33" s="41" t="s">
        <v>87</v>
      </c>
      <c r="E33" s="41"/>
      <c r="F33" s="41"/>
      <c r="G33" s="42"/>
      <c r="H33" s="42"/>
      <c r="I33" s="91"/>
      <c r="J33" s="92">
        <v>5134000</v>
      </c>
    </row>
    <row r="34" spans="1:10" s="46" customFormat="1" ht="15" outlineLevel="1">
      <c r="A34" s="70" t="s">
        <v>88</v>
      </c>
      <c r="B34" s="43"/>
      <c r="C34" s="44"/>
      <c r="D34" s="44"/>
      <c r="E34" s="44"/>
      <c r="F34" s="44"/>
      <c r="G34" s="45"/>
      <c r="H34" s="45">
        <f>+H32+H33</f>
        <v>4000000</v>
      </c>
      <c r="I34" s="89">
        <f>H32</f>
        <v>4000000</v>
      </c>
      <c r="J34" s="93">
        <f>SUM(J33)</f>
        <v>5134000</v>
      </c>
    </row>
    <row r="35" spans="1:10" ht="15" outlineLevel="2">
      <c r="A35" s="63" t="s">
        <v>15</v>
      </c>
      <c r="B35" s="40" t="s">
        <v>89</v>
      </c>
      <c r="C35" s="41"/>
      <c r="D35" s="41" t="s">
        <v>90</v>
      </c>
      <c r="E35" s="41" t="s">
        <v>43</v>
      </c>
      <c r="F35" s="41">
        <v>486</v>
      </c>
      <c r="G35" s="42"/>
      <c r="H35" s="42"/>
      <c r="I35" s="91"/>
      <c r="J35" s="92">
        <v>8866000</v>
      </c>
    </row>
    <row r="36" spans="1:10" s="46" customFormat="1" ht="15" outlineLevel="1">
      <c r="A36" s="70" t="s">
        <v>91</v>
      </c>
      <c r="B36" s="43"/>
      <c r="C36" s="44"/>
      <c r="D36" s="44"/>
      <c r="E36" s="44"/>
      <c r="F36" s="44"/>
      <c r="G36" s="45"/>
      <c r="H36" s="45"/>
      <c r="I36" s="89"/>
      <c r="J36" s="93">
        <f>SUM(J35)</f>
        <v>8866000</v>
      </c>
    </row>
    <row r="37" spans="1:10" ht="15" outlineLevel="2">
      <c r="A37" s="63" t="s">
        <v>92</v>
      </c>
      <c r="B37" s="40" t="s">
        <v>93</v>
      </c>
      <c r="C37" s="41" t="s">
        <v>94</v>
      </c>
      <c r="D37" s="41" t="s">
        <v>95</v>
      </c>
      <c r="E37" s="41" t="s">
        <v>43</v>
      </c>
      <c r="F37" s="41">
        <v>486</v>
      </c>
      <c r="G37" s="42">
        <v>97000</v>
      </c>
      <c r="H37" s="42"/>
      <c r="I37" s="91"/>
      <c r="J37" s="92"/>
    </row>
    <row r="38" spans="1:10" ht="15" outlineLevel="2">
      <c r="A38" s="63" t="s">
        <v>92</v>
      </c>
      <c r="B38" s="40" t="s">
        <v>96</v>
      </c>
      <c r="C38" s="41" t="s">
        <v>94</v>
      </c>
      <c r="D38" s="41" t="s">
        <v>97</v>
      </c>
      <c r="E38" s="41" t="s">
        <v>55</v>
      </c>
      <c r="F38" s="41">
        <v>487</v>
      </c>
      <c r="G38" s="42">
        <v>61000</v>
      </c>
      <c r="H38" s="42"/>
      <c r="I38" s="91"/>
      <c r="J38" s="92"/>
    </row>
    <row r="39" spans="1:10" ht="15" outlineLevel="2">
      <c r="A39" s="63" t="s">
        <v>92</v>
      </c>
      <c r="B39" s="40" t="s">
        <v>163</v>
      </c>
      <c r="C39" s="41"/>
      <c r="D39" s="41" t="s">
        <v>98</v>
      </c>
      <c r="E39" s="41" t="s">
        <v>43</v>
      </c>
      <c r="F39" s="41">
        <v>486</v>
      </c>
      <c r="G39" s="42">
        <v>1500000</v>
      </c>
      <c r="H39" s="42"/>
      <c r="I39" s="91"/>
      <c r="J39" s="92"/>
    </row>
    <row r="40" spans="1:10" s="46" customFormat="1" ht="15" outlineLevel="1">
      <c r="A40" s="70" t="s">
        <v>99</v>
      </c>
      <c r="B40" s="43"/>
      <c r="C40" s="44"/>
      <c r="D40" s="44"/>
      <c r="E40" s="44"/>
      <c r="F40" s="44"/>
      <c r="G40" s="45">
        <f>SUM(G37:G39)</f>
        <v>1658000</v>
      </c>
      <c r="H40" s="45"/>
      <c r="I40" s="89">
        <f>G39+G38+G37</f>
        <v>1658000</v>
      </c>
      <c r="J40" s="90"/>
    </row>
    <row r="41" spans="1:10" ht="15" outlineLevel="2">
      <c r="A41" s="63" t="s">
        <v>17</v>
      </c>
      <c r="B41" s="40" t="s">
        <v>100</v>
      </c>
      <c r="C41" s="41"/>
      <c r="D41" s="41" t="s">
        <v>101</v>
      </c>
      <c r="E41" s="41" t="s">
        <v>43</v>
      </c>
      <c r="F41" s="41">
        <v>486</v>
      </c>
      <c r="G41" s="42">
        <v>1000000</v>
      </c>
      <c r="H41" s="42"/>
      <c r="I41" s="91"/>
      <c r="J41" s="92"/>
    </row>
    <row r="42" spans="1:10" s="46" customFormat="1" ht="15" outlineLevel="1">
      <c r="A42" s="70" t="s">
        <v>102</v>
      </c>
      <c r="B42" s="43"/>
      <c r="C42" s="44"/>
      <c r="D42" s="44"/>
      <c r="E42" s="44"/>
      <c r="F42" s="44"/>
      <c r="G42" s="45">
        <f>+G41</f>
        <v>1000000</v>
      </c>
      <c r="H42" s="45"/>
      <c r="I42" s="89">
        <f>G41</f>
        <v>1000000</v>
      </c>
      <c r="J42" s="90"/>
    </row>
    <row r="43" spans="1:10" ht="15" outlineLevel="2">
      <c r="A43" s="63" t="s">
        <v>18</v>
      </c>
      <c r="B43" s="40" t="s">
        <v>103</v>
      </c>
      <c r="C43" s="41"/>
      <c r="D43" s="41" t="s">
        <v>104</v>
      </c>
      <c r="E43" s="41" t="s">
        <v>43</v>
      </c>
      <c r="F43" s="41">
        <v>486</v>
      </c>
      <c r="G43" s="42">
        <v>2700000</v>
      </c>
      <c r="H43" s="42"/>
      <c r="I43" s="91"/>
      <c r="J43" s="92"/>
    </row>
    <row r="44" spans="1:10" ht="15" outlineLevel="2">
      <c r="A44" s="63" t="s">
        <v>18</v>
      </c>
      <c r="B44" s="40" t="s">
        <v>41</v>
      </c>
      <c r="C44" s="41"/>
      <c r="D44" s="41" t="s">
        <v>105</v>
      </c>
      <c r="E44" s="41" t="s">
        <v>43</v>
      </c>
      <c r="F44" s="41">
        <v>486</v>
      </c>
      <c r="G44" s="42">
        <v>1000000</v>
      </c>
      <c r="H44" s="42">
        <v>1700000</v>
      </c>
      <c r="I44" s="91"/>
      <c r="J44" s="92"/>
    </row>
    <row r="45" spans="1:10" s="46" customFormat="1" ht="15" outlineLevel="1">
      <c r="A45" s="70" t="s">
        <v>106</v>
      </c>
      <c r="B45" s="43"/>
      <c r="C45" s="44"/>
      <c r="D45" s="44"/>
      <c r="E45" s="44"/>
      <c r="F45" s="44"/>
      <c r="G45" s="45">
        <f>+G43+G44</f>
        <v>3700000</v>
      </c>
      <c r="H45" s="45">
        <f>+H43+H44</f>
        <v>1700000</v>
      </c>
      <c r="I45" s="89">
        <f>H44+G44+G43</f>
        <v>5400000</v>
      </c>
      <c r="J45" s="90"/>
    </row>
    <row r="46" spans="1:10" ht="15" outlineLevel="2">
      <c r="A46" s="63" t="s">
        <v>19</v>
      </c>
      <c r="B46" s="40" t="s">
        <v>107</v>
      </c>
      <c r="C46" s="41"/>
      <c r="D46" s="41" t="s">
        <v>108</v>
      </c>
      <c r="E46" s="41" t="s">
        <v>43</v>
      </c>
      <c r="F46" s="41">
        <v>486</v>
      </c>
      <c r="G46" s="42"/>
      <c r="H46" s="42">
        <v>2913000</v>
      </c>
      <c r="I46" s="91"/>
      <c r="J46" s="92"/>
    </row>
    <row r="47" spans="1:10" s="46" customFormat="1" ht="15" outlineLevel="1">
      <c r="A47" s="70" t="s">
        <v>109</v>
      </c>
      <c r="B47" s="43"/>
      <c r="C47" s="44"/>
      <c r="D47" s="44"/>
      <c r="E47" s="44"/>
      <c r="F47" s="44"/>
      <c r="G47" s="45"/>
      <c r="H47" s="45">
        <f>+H46</f>
        <v>2913000</v>
      </c>
      <c r="I47" s="89">
        <f>H46</f>
        <v>2913000</v>
      </c>
      <c r="J47" s="90"/>
    </row>
    <row r="48" spans="1:10" ht="15" outlineLevel="2">
      <c r="A48" s="63" t="s">
        <v>20</v>
      </c>
      <c r="B48" s="40" t="s">
        <v>164</v>
      </c>
      <c r="C48" s="41"/>
      <c r="D48" s="41" t="s">
        <v>110</v>
      </c>
      <c r="E48" s="41" t="s">
        <v>43</v>
      </c>
      <c r="F48" s="41">
        <v>486</v>
      </c>
      <c r="G48" s="42">
        <v>3902000</v>
      </c>
      <c r="H48" s="42"/>
      <c r="I48" s="91"/>
      <c r="J48" s="92"/>
    </row>
    <row r="49" spans="1:10" s="46" customFormat="1" ht="15" outlineLevel="1">
      <c r="A49" s="70" t="s">
        <v>111</v>
      </c>
      <c r="B49" s="43"/>
      <c r="C49" s="44"/>
      <c r="D49" s="44"/>
      <c r="E49" s="44"/>
      <c r="F49" s="44"/>
      <c r="G49" s="45">
        <f>+G48</f>
        <v>3902000</v>
      </c>
      <c r="H49" s="45"/>
      <c r="I49" s="89">
        <f>G48</f>
        <v>3902000</v>
      </c>
      <c r="J49" s="90"/>
    </row>
    <row r="50" spans="1:10" ht="15" outlineLevel="2">
      <c r="A50" s="63" t="s">
        <v>21</v>
      </c>
      <c r="B50" s="40" t="s">
        <v>165</v>
      </c>
      <c r="C50" s="41" t="s">
        <v>94</v>
      </c>
      <c r="D50" s="41" t="s">
        <v>112</v>
      </c>
      <c r="E50" s="41" t="s">
        <v>43</v>
      </c>
      <c r="F50" s="41">
        <v>486</v>
      </c>
      <c r="G50" s="42">
        <v>403000</v>
      </c>
      <c r="H50" s="42"/>
      <c r="I50" s="91"/>
      <c r="J50" s="92"/>
    </row>
    <row r="51" spans="1:10" ht="15" outlineLevel="2">
      <c r="A51" s="63" t="s">
        <v>21</v>
      </c>
      <c r="B51" s="40" t="s">
        <v>84</v>
      </c>
      <c r="C51" s="41"/>
      <c r="D51" s="41" t="s">
        <v>113</v>
      </c>
      <c r="E51" s="41" t="s">
        <v>43</v>
      </c>
      <c r="F51" s="41">
        <v>486</v>
      </c>
      <c r="G51" s="42"/>
      <c r="H51" s="42">
        <v>1659000</v>
      </c>
      <c r="I51" s="91"/>
      <c r="J51" s="92"/>
    </row>
    <row r="52" spans="1:10" s="46" customFormat="1" ht="15" outlineLevel="1">
      <c r="A52" s="70" t="s">
        <v>114</v>
      </c>
      <c r="B52" s="43"/>
      <c r="C52" s="44"/>
      <c r="D52" s="44"/>
      <c r="E52" s="44"/>
      <c r="F52" s="44"/>
      <c r="G52" s="45">
        <f>+G50+G51</f>
        <v>403000</v>
      </c>
      <c r="H52" s="45">
        <f>+H50+H51</f>
        <v>1659000</v>
      </c>
      <c r="I52" s="89">
        <f>H51+G50</f>
        <v>2062000</v>
      </c>
      <c r="J52" s="90"/>
    </row>
    <row r="53" spans="1:10" ht="15" outlineLevel="2">
      <c r="A53" s="63" t="s">
        <v>22</v>
      </c>
      <c r="B53" s="40" t="s">
        <v>115</v>
      </c>
      <c r="C53" s="41"/>
      <c r="D53" s="41" t="s">
        <v>116</v>
      </c>
      <c r="E53" s="41" t="s">
        <v>43</v>
      </c>
      <c r="F53" s="41">
        <v>486</v>
      </c>
      <c r="G53" s="42"/>
      <c r="H53" s="42">
        <v>6932000</v>
      </c>
      <c r="I53" s="91"/>
      <c r="J53" s="92"/>
    </row>
    <row r="54" spans="1:10" s="46" customFormat="1" ht="15" outlineLevel="1">
      <c r="A54" s="70" t="s">
        <v>117</v>
      </c>
      <c r="B54" s="43"/>
      <c r="C54" s="44"/>
      <c r="D54" s="44"/>
      <c r="E54" s="44"/>
      <c r="F54" s="44"/>
      <c r="G54" s="45"/>
      <c r="H54" s="45">
        <f>+H53</f>
        <v>6932000</v>
      </c>
      <c r="I54" s="89">
        <f>H53</f>
        <v>6932000</v>
      </c>
      <c r="J54" s="90"/>
    </row>
    <row r="55" spans="1:10" ht="15" outlineLevel="2">
      <c r="A55" s="63" t="s">
        <v>23</v>
      </c>
      <c r="B55" s="40" t="s">
        <v>118</v>
      </c>
      <c r="C55" s="41"/>
      <c r="D55" s="41" t="s">
        <v>119</v>
      </c>
      <c r="E55" s="41" t="s">
        <v>43</v>
      </c>
      <c r="F55" s="41">
        <v>486</v>
      </c>
      <c r="G55" s="42"/>
      <c r="H55" s="42">
        <v>2803000</v>
      </c>
      <c r="I55" s="91"/>
      <c r="J55" s="92"/>
    </row>
    <row r="56" spans="1:10" s="46" customFormat="1" ht="15" outlineLevel="1">
      <c r="A56" s="70" t="s">
        <v>120</v>
      </c>
      <c r="B56" s="43"/>
      <c r="C56" s="44"/>
      <c r="D56" s="44"/>
      <c r="E56" s="44"/>
      <c r="F56" s="44"/>
      <c r="G56" s="45"/>
      <c r="H56" s="45">
        <f>+H55</f>
        <v>2803000</v>
      </c>
      <c r="I56" s="89">
        <f>H55</f>
        <v>2803000</v>
      </c>
      <c r="J56" s="90"/>
    </row>
    <row r="57" spans="1:10" ht="15" outlineLevel="2">
      <c r="A57" s="63" t="s">
        <v>24</v>
      </c>
      <c r="B57" s="40" t="s">
        <v>121</v>
      </c>
      <c r="C57" s="41"/>
      <c r="D57" s="41" t="s">
        <v>122</v>
      </c>
      <c r="E57" s="41" t="s">
        <v>43</v>
      </c>
      <c r="F57" s="41">
        <v>486</v>
      </c>
      <c r="G57" s="42">
        <v>2200000</v>
      </c>
      <c r="H57" s="42"/>
      <c r="I57" s="91"/>
      <c r="J57" s="92"/>
    </row>
    <row r="58" spans="1:10" ht="15" outlineLevel="2">
      <c r="A58" s="63" t="s">
        <v>24</v>
      </c>
      <c r="B58" s="40" t="s">
        <v>123</v>
      </c>
      <c r="C58" s="41"/>
      <c r="D58" s="41" t="s">
        <v>124</v>
      </c>
      <c r="E58" s="41" t="s">
        <v>43</v>
      </c>
      <c r="F58" s="41">
        <v>486</v>
      </c>
      <c r="G58" s="42"/>
      <c r="H58" s="42">
        <v>1914000</v>
      </c>
      <c r="I58" s="91"/>
      <c r="J58" s="92"/>
    </row>
    <row r="59" spans="1:10" s="46" customFormat="1" ht="15" outlineLevel="1">
      <c r="A59" s="70" t="s">
        <v>125</v>
      </c>
      <c r="B59" s="43"/>
      <c r="C59" s="44"/>
      <c r="D59" s="44"/>
      <c r="E59" s="44"/>
      <c r="F59" s="44"/>
      <c r="G59" s="45">
        <f>+G57+G58</f>
        <v>2200000</v>
      </c>
      <c r="H59" s="45">
        <f>+H57+H58</f>
        <v>1914000</v>
      </c>
      <c r="I59" s="89">
        <f>H58+G57</f>
        <v>4114000</v>
      </c>
      <c r="J59" s="90"/>
    </row>
    <row r="60" spans="1:10" ht="15" outlineLevel="2">
      <c r="A60" s="63" t="s">
        <v>25</v>
      </c>
      <c r="B60" s="40" t="s">
        <v>166</v>
      </c>
      <c r="C60" s="41"/>
      <c r="D60" s="41" t="s">
        <v>126</v>
      </c>
      <c r="E60" s="41" t="s">
        <v>43</v>
      </c>
      <c r="F60" s="41">
        <v>486</v>
      </c>
      <c r="G60" s="42"/>
      <c r="H60" s="42">
        <v>3000000</v>
      </c>
      <c r="I60" s="91"/>
      <c r="J60" s="92"/>
    </row>
    <row r="61" spans="1:10" ht="15" outlineLevel="2">
      <c r="A61" s="63" t="s">
        <v>25</v>
      </c>
      <c r="B61" s="40" t="s">
        <v>49</v>
      </c>
      <c r="C61" s="41"/>
      <c r="D61" s="41" t="s">
        <v>127</v>
      </c>
      <c r="E61" s="41" t="s">
        <v>43</v>
      </c>
      <c r="F61" s="41">
        <v>486</v>
      </c>
      <c r="G61" s="42"/>
      <c r="H61" s="42">
        <v>1880000</v>
      </c>
      <c r="I61" s="91"/>
      <c r="J61" s="92"/>
    </row>
    <row r="62" spans="1:10" s="46" customFormat="1" ht="15" outlineLevel="1">
      <c r="A62" s="70" t="s">
        <v>128</v>
      </c>
      <c r="B62" s="43"/>
      <c r="C62" s="44"/>
      <c r="D62" s="44"/>
      <c r="E62" s="44"/>
      <c r="F62" s="44"/>
      <c r="G62" s="45"/>
      <c r="H62" s="45">
        <f>SUM(H60:H61)</f>
        <v>4880000</v>
      </c>
      <c r="I62" s="89">
        <f>H61+H60</f>
        <v>4880000</v>
      </c>
      <c r="J62" s="90"/>
    </row>
    <row r="63" spans="1:10" ht="15" outlineLevel="2">
      <c r="A63" s="63" t="s">
        <v>26</v>
      </c>
      <c r="B63" s="40" t="s">
        <v>118</v>
      </c>
      <c r="C63" s="41"/>
      <c r="D63" s="41" t="s">
        <v>129</v>
      </c>
      <c r="E63" s="41" t="s">
        <v>43</v>
      </c>
      <c r="F63" s="41">
        <v>486</v>
      </c>
      <c r="G63" s="42"/>
      <c r="H63" s="42">
        <v>1284000</v>
      </c>
      <c r="I63" s="91"/>
      <c r="J63" s="92"/>
    </row>
    <row r="64" spans="1:10" s="46" customFormat="1" ht="15" outlineLevel="1">
      <c r="A64" s="70" t="s">
        <v>130</v>
      </c>
      <c r="B64" s="43"/>
      <c r="C64" s="44"/>
      <c r="D64" s="44"/>
      <c r="E64" s="44"/>
      <c r="F64" s="44"/>
      <c r="G64" s="45"/>
      <c r="H64" s="45">
        <f>+H63</f>
        <v>1284000</v>
      </c>
      <c r="I64" s="89">
        <f>H63</f>
        <v>1284000</v>
      </c>
      <c r="J64" s="90"/>
    </row>
    <row r="65" spans="1:10" ht="15" outlineLevel="2">
      <c r="A65" s="63" t="s">
        <v>27</v>
      </c>
      <c r="B65" s="40" t="s">
        <v>84</v>
      </c>
      <c r="C65" s="41"/>
      <c r="D65" s="41" t="s">
        <v>131</v>
      </c>
      <c r="E65" s="41" t="s">
        <v>55</v>
      </c>
      <c r="F65" s="41">
        <v>487</v>
      </c>
      <c r="G65" s="42">
        <v>4893000</v>
      </c>
      <c r="H65" s="42"/>
      <c r="I65" s="91"/>
      <c r="J65" s="92"/>
    </row>
    <row r="66" spans="1:10" ht="15" outlineLevel="2">
      <c r="A66" s="63" t="s">
        <v>27</v>
      </c>
      <c r="B66" s="51" t="s">
        <v>132</v>
      </c>
      <c r="C66" s="52"/>
      <c r="D66" s="41" t="s">
        <v>133</v>
      </c>
      <c r="E66" s="53" t="s">
        <v>134</v>
      </c>
      <c r="F66" s="53">
        <v>485</v>
      </c>
      <c r="G66" s="42">
        <v>3000000</v>
      </c>
      <c r="H66" s="42"/>
      <c r="I66" s="91"/>
      <c r="J66" s="92"/>
    </row>
    <row r="67" spans="1:10" ht="15" outlineLevel="2">
      <c r="A67" s="63" t="s">
        <v>27</v>
      </c>
      <c r="B67" s="40" t="s">
        <v>135</v>
      </c>
      <c r="C67" s="41"/>
      <c r="D67" s="41" t="s">
        <v>136</v>
      </c>
      <c r="E67" s="41" t="s">
        <v>43</v>
      </c>
      <c r="F67" s="41">
        <v>486</v>
      </c>
      <c r="G67" s="42">
        <v>397000</v>
      </c>
      <c r="H67" s="42"/>
      <c r="I67" s="91"/>
      <c r="J67" s="92"/>
    </row>
    <row r="68" spans="1:10" ht="15" outlineLevel="2">
      <c r="A68" s="63" t="s">
        <v>27</v>
      </c>
      <c r="B68" s="40" t="s">
        <v>41</v>
      </c>
      <c r="C68" s="41"/>
      <c r="D68" s="41" t="s">
        <v>137</v>
      </c>
      <c r="E68" s="41" t="s">
        <v>43</v>
      </c>
      <c r="F68" s="41">
        <v>486</v>
      </c>
      <c r="G68" s="42">
        <v>847000</v>
      </c>
      <c r="H68" s="42"/>
      <c r="I68" s="91"/>
      <c r="J68" s="92"/>
    </row>
    <row r="69" spans="1:10" s="46" customFormat="1" ht="15" outlineLevel="1">
      <c r="A69" s="70" t="s">
        <v>138</v>
      </c>
      <c r="B69" s="43"/>
      <c r="C69" s="44"/>
      <c r="D69" s="44"/>
      <c r="E69" s="44"/>
      <c r="F69" s="44"/>
      <c r="G69" s="45">
        <f>SUM(G65:G68)</f>
        <v>9137000</v>
      </c>
      <c r="H69" s="45"/>
      <c r="I69" s="89">
        <f>G68+G67+G66+G65</f>
        <v>9137000</v>
      </c>
      <c r="J69" s="90"/>
    </row>
    <row r="70" spans="1:10" ht="15" outlineLevel="2">
      <c r="A70" s="63" t="s">
        <v>28</v>
      </c>
      <c r="B70" s="40" t="s">
        <v>139</v>
      </c>
      <c r="C70" s="41"/>
      <c r="D70" s="41" t="s">
        <v>140</v>
      </c>
      <c r="E70" s="41" t="s">
        <v>55</v>
      </c>
      <c r="F70" s="41">
        <v>487</v>
      </c>
      <c r="G70" s="42">
        <v>1831000</v>
      </c>
      <c r="H70" s="42"/>
      <c r="I70" s="91"/>
      <c r="J70" s="92"/>
    </row>
    <row r="71" spans="1:10" ht="16.5" customHeight="1" outlineLevel="2">
      <c r="A71" s="63" t="s">
        <v>28</v>
      </c>
      <c r="B71" s="40" t="s">
        <v>141</v>
      </c>
      <c r="C71" s="41"/>
      <c r="D71" s="41" t="s">
        <v>142</v>
      </c>
      <c r="E71" s="41" t="s">
        <v>43</v>
      </c>
      <c r="F71" s="41">
        <v>486</v>
      </c>
      <c r="G71" s="42">
        <v>1694000</v>
      </c>
      <c r="H71" s="42"/>
      <c r="I71" s="91"/>
      <c r="J71" s="92"/>
    </row>
    <row r="72" spans="1:10" s="46" customFormat="1" ht="15" outlineLevel="1">
      <c r="A72" s="70" t="s">
        <v>143</v>
      </c>
      <c r="B72" s="43"/>
      <c r="C72" s="44"/>
      <c r="D72" s="44"/>
      <c r="E72" s="44"/>
      <c r="F72" s="44"/>
      <c r="G72" s="45">
        <f>SUM(G70:G71)</f>
        <v>3525000</v>
      </c>
      <c r="H72" s="45"/>
      <c r="I72" s="89">
        <f>G71+G70</f>
        <v>3525000</v>
      </c>
      <c r="J72" s="90"/>
    </row>
    <row r="73" spans="1:10" ht="15" outlineLevel="2">
      <c r="A73" s="63" t="s">
        <v>154</v>
      </c>
      <c r="B73" s="40" t="s">
        <v>47</v>
      </c>
      <c r="C73" s="41"/>
      <c r="D73" s="41"/>
      <c r="E73" s="41"/>
      <c r="F73" s="41"/>
      <c r="G73" s="42">
        <v>1200000</v>
      </c>
      <c r="H73" s="42"/>
      <c r="I73" s="91"/>
      <c r="J73" s="92"/>
    </row>
    <row r="74" spans="1:10" ht="15" outlineLevel="2">
      <c r="A74" s="63" t="s">
        <v>154</v>
      </c>
      <c r="B74" s="40" t="s">
        <v>144</v>
      </c>
      <c r="C74" s="41"/>
      <c r="D74" s="41" t="s">
        <v>145</v>
      </c>
      <c r="E74" s="41" t="s">
        <v>43</v>
      </c>
      <c r="F74" s="41">
        <v>486</v>
      </c>
      <c r="G74" s="42"/>
      <c r="H74" s="42">
        <v>500000</v>
      </c>
      <c r="I74" s="91"/>
      <c r="J74" s="92"/>
    </row>
    <row r="75" spans="1:10" ht="17.25" outlineLevel="2">
      <c r="A75" s="63" t="s">
        <v>154</v>
      </c>
      <c r="B75" s="40" t="s">
        <v>153</v>
      </c>
      <c r="C75" s="41"/>
      <c r="D75" s="54" t="s">
        <v>146</v>
      </c>
      <c r="E75" s="41" t="s">
        <v>55</v>
      </c>
      <c r="F75" s="41">
        <v>487</v>
      </c>
      <c r="G75" s="42">
        <v>2000000</v>
      </c>
      <c r="H75" s="42"/>
      <c r="I75" s="91"/>
      <c r="J75" s="92"/>
    </row>
    <row r="76" spans="1:10" s="46" customFormat="1" ht="15" outlineLevel="1">
      <c r="A76" s="71" t="s">
        <v>147</v>
      </c>
      <c r="B76" s="55"/>
      <c r="C76" s="56"/>
      <c r="D76" s="57"/>
      <c r="E76" s="56"/>
      <c r="F76" s="56"/>
      <c r="G76" s="58">
        <f>SUM(G73:G75)</f>
        <v>3200000</v>
      </c>
      <c r="H76" s="58">
        <f>SUM(H73:H75)</f>
        <v>500000</v>
      </c>
      <c r="I76" s="95">
        <f>H74+G75+G73</f>
        <v>3700000</v>
      </c>
      <c r="J76" s="96"/>
    </row>
    <row r="77" spans="1:10" s="62" customFormat="1" ht="15">
      <c r="A77" s="70" t="s">
        <v>148</v>
      </c>
      <c r="B77" s="59"/>
      <c r="C77" s="60"/>
      <c r="D77" s="61"/>
      <c r="E77" s="60"/>
      <c r="F77" s="60"/>
      <c r="G77" s="89">
        <f>+G8+G14+G16+G19+G22+G26+G29+G31+G34+G36+G40+G42+G45+G47+G49+G52+G54+G56+G59+G62+G64+G69+G72+G76</f>
        <v>50000000</v>
      </c>
      <c r="H77" s="89">
        <f>+H8+H14+H16+H19+H22+H26+H29+H31+H34+H36+H40+H42+H45+H47+H49+H52+H54+H56+H59+H62+H64+H69+H72+H76</f>
        <v>35000000</v>
      </c>
      <c r="I77" s="89">
        <f>SUBTOTAL(9,I7:I76)</f>
        <v>85000000</v>
      </c>
      <c r="J77" s="97">
        <f>SUBTOTAL(9,J7:J76)</f>
        <v>0</v>
      </c>
    </row>
    <row r="78" spans="1:10" ht="15">
      <c r="A78" s="63"/>
      <c r="B78" s="63"/>
      <c r="C78" s="64"/>
      <c r="D78" s="64"/>
      <c r="E78" s="64"/>
      <c r="F78" s="64"/>
      <c r="G78" s="65"/>
      <c r="H78" s="65"/>
      <c r="J78" s="65"/>
    </row>
    <row r="79" spans="1:10" ht="15" customHeight="1">
      <c r="A79" s="106" t="s">
        <v>150</v>
      </c>
      <c r="B79" s="106"/>
      <c r="C79" s="106"/>
      <c r="D79" s="106"/>
      <c r="E79" s="106"/>
      <c r="F79" s="106"/>
      <c r="G79" s="106"/>
      <c r="H79" s="65"/>
      <c r="J79" s="65"/>
    </row>
    <row r="80" spans="1:10" ht="17.25">
      <c r="A80" s="66" t="s">
        <v>160</v>
      </c>
      <c r="B80" s="63"/>
      <c r="C80" s="64"/>
      <c r="D80" s="64"/>
      <c r="E80" s="64"/>
      <c r="F80" s="64"/>
      <c r="G80" s="65"/>
      <c r="H80" s="65"/>
      <c r="J80" s="65"/>
    </row>
    <row r="81" ht="17.25">
      <c r="A81" s="36" t="s">
        <v>161</v>
      </c>
    </row>
  </sheetData>
  <sheetProtection/>
  <mergeCells count="1">
    <mergeCell ref="A79:G79"/>
  </mergeCells>
  <printOptions/>
  <pageMargins left="0.25" right="0.25" top="0.449166666666667" bottom="0.75" header="0.4125" footer="0.3"/>
  <pageSetup fitToHeight="0" fitToWidth="1" horizontalDpi="600" verticalDpi="600" orientation="landscape" paperSize="5" scale="87" r:id="rId1"/>
  <headerFooter>
    <oddFooter>&amp;L&amp;10   &amp;11  
</oddFooter>
  </headerFooter>
  <rowBreaks count="2" manualBreakCount="2">
    <brk id="34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Kara</dc:creator>
  <cp:keywords/>
  <dc:description/>
  <cp:lastModifiedBy>Kemsley, Chris</cp:lastModifiedBy>
  <cp:lastPrinted>2018-07-23T22:48:19Z</cp:lastPrinted>
  <dcterms:created xsi:type="dcterms:W3CDTF">2018-07-20T20:43:03Z</dcterms:created>
  <dcterms:modified xsi:type="dcterms:W3CDTF">2018-11-15T22:21:44Z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2ed51bc9-a4c2-4f1f-83b9-280e76702f69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72WVDYXX2UNK-1717399031-160</vt:lpwstr>
  </property>
  <property fmtid="{D5CDD505-2E9C-101B-9397-08002B2CF9AE}" pid="7" name="_dlc_DocIdUrl">
    <vt:lpwstr>https://update.calstate.edu/csu-system/about-the-csu/budget/_layouts/15/DocIdRedir.aspx?ID=72WVDYXX2UNK-1717399031-160, 72WVDYXX2UNK-1717399031-160</vt:lpwstr>
  </property>
</Properties>
</file>